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ls3rdlearning-my.sharepoint.com/personal/abrown_pls3rdlearning_com/Documents/Documents/SAS Documents/Act 13 documents/Act 13 Rating Scale Spreadsheets - Final Versions/Spreadsheets 4-21-22/"/>
    </mc:Choice>
  </mc:AlternateContent>
  <xr:revisionPtr revIDLastSave="11" documentId="8_{53F18C5D-1F68-4189-B56C-547B19DAD29F}" xr6:coauthVersionLast="47" xr6:coauthVersionMax="47" xr10:uidLastSave="{D097C8A4-A21A-4A8B-856A-0C90C7BBF893}"/>
  <workbookProtection workbookAlgorithmName="SHA-512" workbookHashValue="ssy9g03HlpNykUmZIqtftyl6n1SBi+4oWdBN+vskLWxvA7wfxeVlQ4ReYueupZkBpJvVbdoNNhN1GB9rIoYU8w==" workbookSaltValue="/lcNX97Zsw1BjADP986NhQ==" workbookSpinCount="100000" lockStructure="1"/>
  <bookViews>
    <workbookView xWindow="-108" yWindow="-108" windowWidth="23256" windowHeight="12576" tabRatio="855" activeTab="6" xr2:uid="{6F4373ED-FBE7-432A-9EBC-6AFD55F3427B}"/>
  </bookViews>
  <sheets>
    <sheet name="Instructions" sheetId="5" r:id="rId1"/>
    <sheet name="Employee Info" sheetId="4" r:id="rId2"/>
    <sheet name="O&amp;P" sheetId="2" r:id="rId3"/>
    <sheet name="LEA SM" sheetId="7" r:id="rId4"/>
    <sheet name="TSD" sheetId="8" r:id="rId5"/>
    <sheet name="BLD" sheetId="6" r:id="rId6"/>
    <sheet name="Summary" sheetId="12" r:id="rId7"/>
    <sheet name="ESSA" sheetId="10" r:id="rId8"/>
    <sheet name="formulae" sheetId="3" state="hidden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2" l="1"/>
  <c r="C8" i="12"/>
  <c r="A8" i="12"/>
  <c r="B5" i="10"/>
  <c r="D5" i="10" s="1"/>
  <c r="B6" i="10"/>
  <c r="D6" i="10" s="1"/>
  <c r="B4" i="10"/>
  <c r="D4" i="10" s="1"/>
  <c r="E8" i="6"/>
  <c r="E9" i="6"/>
  <c r="E10" i="6"/>
  <c r="E11" i="6"/>
  <c r="E12" i="6"/>
  <c r="E13" i="6"/>
  <c r="E14" i="6"/>
  <c r="E15" i="6"/>
  <c r="E6" i="6"/>
  <c r="E4" i="8"/>
  <c r="E6" i="8"/>
  <c r="E5" i="8"/>
  <c r="D4" i="8"/>
  <c r="D19" i="12"/>
  <c r="D18" i="12"/>
  <c r="D17" i="12"/>
  <c r="D16" i="12"/>
  <c r="C12" i="12"/>
  <c r="A12" i="12"/>
  <c r="A10" i="12"/>
  <c r="D6" i="12"/>
  <c r="A6" i="12"/>
  <c r="D4" i="12"/>
  <c r="A4" i="12"/>
  <c r="C24" i="6"/>
  <c r="C25" i="6"/>
  <c r="C23" i="6"/>
  <c r="D5" i="8"/>
  <c r="D14" i="8"/>
  <c r="D15" i="8"/>
  <c r="D16" i="8"/>
  <c r="D17" i="8"/>
  <c r="D18" i="8"/>
  <c r="D13" i="8"/>
  <c r="D4" i="7"/>
  <c r="D5" i="7"/>
  <c r="D6" i="7"/>
  <c r="D7" i="7"/>
  <c r="D8" i="7"/>
  <c r="D3" i="7"/>
  <c r="D4" i="2"/>
  <c r="D5" i="2"/>
  <c r="D6" i="2"/>
  <c r="D3" i="2"/>
  <c r="F4" i="8" l="1"/>
  <c r="F5" i="8"/>
  <c r="D19" i="8"/>
  <c r="D6" i="8" s="1"/>
  <c r="D29" i="12" s="1"/>
  <c r="D7" i="2"/>
  <c r="E18" i="6" s="1"/>
  <c r="C26" i="6"/>
  <c r="F23" i="12" l="1"/>
  <c r="F24" i="12"/>
  <c r="F6" i="8"/>
  <c r="E7" i="6"/>
  <c r="E16" i="6" s="1"/>
  <c r="E17" i="6" s="1"/>
  <c r="F22" i="12" s="1"/>
  <c r="C19" i="8"/>
  <c r="D16" i="6"/>
  <c r="D36" i="12" l="1"/>
  <c r="F36" i="12" s="1"/>
  <c r="D9" i="7"/>
  <c r="B7" i="10" s="1"/>
  <c r="D7" i="10" s="1"/>
  <c r="D8" i="10" s="1"/>
  <c r="F8" i="8" l="1"/>
  <c r="F7" i="8"/>
  <c r="C9" i="7"/>
  <c r="F31" i="12" l="1"/>
  <c r="D28" i="12" l="1"/>
  <c r="D27" i="12"/>
  <c r="F17" i="12"/>
  <c r="F18" i="12"/>
  <c r="F19" i="12"/>
  <c r="D12" i="12"/>
  <c r="D10" i="12"/>
  <c r="E27" i="12" l="1"/>
  <c r="F28" i="12"/>
  <c r="F29" i="12"/>
  <c r="E29" i="12"/>
  <c r="E28" i="12"/>
  <c r="B26" i="6"/>
  <c r="F30" i="12" l="1"/>
  <c r="D37" i="12" s="1"/>
  <c r="F37" i="12" s="1"/>
  <c r="F27" i="12"/>
  <c r="F32" i="12" l="1"/>
  <c r="D38" i="12" s="1"/>
  <c r="F38" i="12" s="1"/>
  <c r="F16" i="12"/>
  <c r="F20" i="12" l="1"/>
  <c r="D35" i="12" l="1"/>
  <c r="F35" i="12" s="1"/>
  <c r="F39" i="12" s="1"/>
  <c r="F42" i="12" s="1"/>
</calcChain>
</file>

<file path=xl/sharedStrings.xml><?xml version="1.0" encoding="utf-8"?>
<sst xmlns="http://schemas.openxmlformats.org/spreadsheetml/2006/main" count="255" uniqueCount="198">
  <si>
    <t>Employee Type:</t>
  </si>
  <si>
    <t>Evaluation Type:</t>
  </si>
  <si>
    <t>CLASSROOM TEACHER RATINGS (BY MEASURE)</t>
  </si>
  <si>
    <t>I certify the afore-named employee has received a performance rating of:</t>
  </si>
  <si>
    <t>Employee signature does not signify agreeance with the performance rating.</t>
  </si>
  <si>
    <t>Domain</t>
  </si>
  <si>
    <t>I. Planning &amp; Preparation</t>
  </si>
  <si>
    <t>II. Classroom Environment</t>
  </si>
  <si>
    <t>III. Instruction</t>
  </si>
  <si>
    <t>IV. Professional Responsibilities</t>
  </si>
  <si>
    <t>Adjusted Rating
(a x b)</t>
  </si>
  <si>
    <t xml:space="preserve">  Factor 
(b)</t>
  </si>
  <si>
    <t>Rating
(a)</t>
  </si>
  <si>
    <t>LEA Name:</t>
  </si>
  <si>
    <t>School Name:</t>
  </si>
  <si>
    <t>Temporary Professional Employee</t>
  </si>
  <si>
    <t>Annual</t>
  </si>
  <si>
    <t>Semi-Annual</t>
  </si>
  <si>
    <t>Professional Employee</t>
  </si>
  <si>
    <t>EMPLOYEE TYPE</t>
  </si>
  <si>
    <t>EVALUATION TYPE</t>
  </si>
  <si>
    <t>RATING (WHOLE #)</t>
  </si>
  <si>
    <t>PDE 13-1 SUMMARY</t>
  </si>
  <si>
    <t>YES/NO</t>
  </si>
  <si>
    <t>YES</t>
  </si>
  <si>
    <t>NO</t>
  </si>
  <si>
    <t>Building Name</t>
  </si>
  <si>
    <t>Does the employee have attributable Growth data?</t>
  </si>
  <si>
    <t>Does the employee have attributable Assessment data?</t>
  </si>
  <si>
    <t>Rating</t>
  </si>
  <si>
    <t>Does the employee have attributable IEP Goals Progress data?</t>
  </si>
  <si>
    <t>Employee PPID:</t>
  </si>
  <si>
    <t>AUN:</t>
  </si>
  <si>
    <t>School Code:</t>
  </si>
  <si>
    <t>Employee Name:</t>
  </si>
  <si>
    <t xml:space="preserve">Rating Period Start: </t>
  </si>
  <si>
    <t>Rating Period End:</t>
  </si>
  <si>
    <t>hide sheet</t>
  </si>
  <si>
    <t>GETTRUEBLANK?</t>
  </si>
  <si>
    <t>OBSERVATION &amp; PRACTICE RATING</t>
  </si>
  <si>
    <t>SUBSTITUTE MEASURE RATING</t>
  </si>
  <si>
    <t>YES/NO +</t>
  </si>
  <si>
    <t>Does the employee have at least one attributable Building Level Score?</t>
  </si>
  <si>
    <t>O&amp;P Rating</t>
  </si>
  <si>
    <t>LEA SM Rating</t>
  </si>
  <si>
    <t>TSD Rating</t>
  </si>
  <si>
    <t>TRANSFER OPTION</t>
  </si>
  <si>
    <t>TRANSFER YEAR</t>
  </si>
  <si>
    <t>Year One</t>
  </si>
  <si>
    <t>Year Two</t>
  </si>
  <si>
    <t>LEA SELECTED MEASURE RATING</t>
  </si>
  <si>
    <t>LEA SM</t>
  </si>
  <si>
    <t>Locally Developed Rubric</t>
  </si>
  <si>
    <t>District-Designed Measure/Examination</t>
  </si>
  <si>
    <t>Nationally Recognized Standardized Test</t>
  </si>
  <si>
    <t>Industry Certification Examination</t>
  </si>
  <si>
    <t>Student Project</t>
  </si>
  <si>
    <t>Student Portfolio</t>
  </si>
  <si>
    <t>TEACHER-SPECIFIC DATA RATING</t>
  </si>
  <si>
    <t>Rating Period:</t>
  </si>
  <si>
    <t>(A) OBSERVATION &amp; PRACTICE</t>
  </si>
  <si>
    <t>(B) STUDENT PERFORMANCE</t>
  </si>
  <si>
    <t>School AUN:</t>
  </si>
  <si>
    <t>through</t>
  </si>
  <si>
    <t>Factor</t>
  </si>
  <si>
    <t>Adjusted Rating</t>
  </si>
  <si>
    <t>(A) OBSERVATION &amp; PRACTICE RATING</t>
  </si>
  <si>
    <t>(B.1) BUILDING LEVEL SCORE</t>
  </si>
  <si>
    <t>(B.2) TEACHER SPECIFIC DATA</t>
  </si>
  <si>
    <t>Assessment</t>
  </si>
  <si>
    <t>Indicator</t>
  </si>
  <si>
    <t>Growth</t>
  </si>
  <si>
    <t>IEP Goals Progress</t>
  </si>
  <si>
    <t>(B.2) TEACHER SPECIFIC DATA RATING</t>
  </si>
  <si>
    <t>(B.3) LEA SELECTED MEASURES</t>
  </si>
  <si>
    <r>
      <rPr>
        <b/>
        <sz val="11"/>
        <color theme="1"/>
        <rFont val="Calibri"/>
        <family val="2"/>
        <scheme val="minor"/>
      </rPr>
      <t>YES:</t>
    </r>
    <r>
      <rPr>
        <sz val="11"/>
        <color theme="1"/>
        <rFont val="Calibri"/>
        <family val="2"/>
        <scheme val="minor"/>
      </rPr>
      <t xml:space="preserve"> Enter Building Level Data for one or more Buildings</t>
    </r>
  </si>
  <si>
    <r>
      <rPr>
        <b/>
        <sz val="11"/>
        <color theme="1"/>
        <rFont val="Calibri"/>
        <family val="2"/>
        <scheme val="minor"/>
      </rPr>
      <t xml:space="preserve">NO: </t>
    </r>
    <r>
      <rPr>
        <sz val="11"/>
        <color theme="1"/>
        <rFont val="Calibri"/>
        <family val="2"/>
        <scheme val="minor"/>
      </rPr>
      <t>Substitute O&amp;P Rating</t>
    </r>
  </si>
  <si>
    <t>Measure</t>
  </si>
  <si>
    <t>Observation &amp; Practice</t>
  </si>
  <si>
    <t>LEA Selected Measures</t>
  </si>
  <si>
    <t>FINAL RATING VALUE</t>
  </si>
  <si>
    <t>DISTINGUISHED</t>
  </si>
  <si>
    <t>PROFICIENT</t>
  </si>
  <si>
    <t>NEEDS IMPROVEMENT</t>
  </si>
  <si>
    <t>FAILING</t>
  </si>
  <si>
    <t>0.00 - .49</t>
  </si>
  <si>
    <t>0.50 - 1.49</t>
  </si>
  <si>
    <t>1.50 - 2.49</t>
  </si>
  <si>
    <t>2.50 - 3.00</t>
  </si>
  <si>
    <t>The performance rating shall be deemed:</t>
  </si>
  <si>
    <t>Date</t>
  </si>
  <si>
    <t>Rater Name/Position</t>
  </si>
  <si>
    <t>Employee Signature</t>
  </si>
  <si>
    <t>Chief School Administrator Signature</t>
  </si>
  <si>
    <t>BLD RATING</t>
  </si>
  <si>
    <t>Transfer options may be exercised for the first two school years of a new location assignment. This evaluation is for:</t>
  </si>
  <si>
    <r>
      <t xml:space="preserve">This Excel file comprises the PDE 13-1 (Professional Employee) Rating Tool, 
</t>
    </r>
    <r>
      <rPr>
        <b/>
        <sz val="12"/>
        <color theme="1"/>
        <rFont val="Calibri"/>
        <family val="2"/>
        <scheme val="minor"/>
      </rPr>
      <t>measures utilized in the annual evaluation of a non-temporary professional employee serving as a classroom teacher.</t>
    </r>
  </si>
  <si>
    <t>è</t>
  </si>
  <si>
    <r>
      <rPr>
        <b/>
        <sz val="12"/>
        <color theme="1"/>
        <rFont val="Calibri"/>
        <family val="2"/>
        <scheme val="minor"/>
      </rPr>
      <t>PRINT</t>
    </r>
    <r>
      <rPr>
        <sz val="12"/>
        <color theme="1"/>
        <rFont val="Calibri"/>
        <family val="2"/>
        <scheme val="minor"/>
      </rPr>
      <t xml:space="preserve"> the Summary worksheet, which serves as the PDE 13-1 (PE) form, saving the completed rating tool and supporting evidence as part of the permanent evaluation record system.</t>
    </r>
  </si>
  <si>
    <t>*Each worksheet represents a rated area in the evaluation of a professional employee serving as a classroom teacher:
- Observation &amp; Practice (O&amp;P)
- LEA Selected Measures (LEA SM)
- Teacher-Specific Data (TSD)
- Building Level Data (BLD)</t>
  </si>
  <si>
    <r>
      <t>CONVERSION CHARTS UTILIZED BY THE RATING TOOL
(</t>
    </r>
    <r>
      <rPr>
        <i/>
        <sz val="11"/>
        <rFont val="Calibri"/>
        <family val="2"/>
        <scheme val="minor"/>
      </rPr>
      <t>for reference purposes only</t>
    </r>
    <r>
      <rPr>
        <b/>
        <sz val="11"/>
        <rFont val="Calibri"/>
        <family val="2"/>
        <scheme val="minor"/>
      </rPr>
      <t>)</t>
    </r>
  </si>
  <si>
    <t>PVAAS Growth Score 0-3 Scale Score</t>
  </si>
  <si>
    <r>
      <t>PVAAS</t>
    </r>
    <r>
      <rPr>
        <b/>
        <sz val="9"/>
        <color rgb="FFFFFFFF"/>
        <rFont val="Calibri"/>
        <family val="2"/>
        <scheme val="minor"/>
      </rPr>
      <t xml:space="preserve"> SCORE</t>
    </r>
  </si>
  <si>
    <t>CONVERSION FORMULA</t>
  </si>
  <si>
    <t>0 – 3 SCALE SCORE RANGE</t>
  </si>
  <si>
    <t>0.00 - 0.49</t>
  </si>
  <si>
    <t>Assessments % to 0-3 Scale Score</t>
  </si>
  <si>
    <t>% PROFICIENT/ADVANCED</t>
  </si>
  <si>
    <t>0 – 3 SCALE SCORE</t>
  </si>
  <si>
    <t>BUILDING LEVEL SCORE</t>
  </si>
  <si>
    <t xml:space="preserve">Employee Name (middle): </t>
  </si>
  <si>
    <t>Employee Name (first):</t>
  </si>
  <si>
    <t xml:space="preserve">Employee Name (last): </t>
  </si>
  <si>
    <t>DEPARTMENT OF EDUCATION
COMMONWEALTH OF PENNSYLVANIA</t>
  </si>
  <si>
    <t>Student Performance Outcome</t>
  </si>
  <si>
    <t>% Significance
(b)</t>
  </si>
  <si>
    <t>Locally Developed School District Rubric</t>
  </si>
  <si>
    <t>District-Designed Measure &amp; Examination</t>
  </si>
  <si>
    <t>Student Projects Pursuant to Local Requirements</t>
  </si>
  <si>
    <t>Student Portfolio Pursuant to Local Requirements</t>
  </si>
  <si>
    <t>*</t>
  </si>
  <si>
    <t>TABLE 1</t>
  </si>
  <si>
    <t xml:space="preserve">  Factor
(b)</t>
  </si>
  <si>
    <t>% Significance</t>
  </si>
  <si>
    <t>TABLE 2</t>
  </si>
  <si>
    <t>IEP Goal</t>
  </si>
  <si>
    <t>TABLE I</t>
  </si>
  <si>
    <t>% Assignment</t>
  </si>
  <si>
    <t>BLS</t>
  </si>
  <si>
    <t>TABLE 2 ADDENDUM</t>
  </si>
  <si>
    <t xml:space="preserve">          UNSATISFACTORY</t>
  </si>
  <si>
    <t xml:space="preserve">          SATISFACTORY</t>
  </si>
  <si>
    <t>I acknowledge that I have read the information contained herein
 and that I have been provided an opportunity to discuss it with the rater.</t>
  </si>
  <si>
    <t>0 - 3 Scale Score to BLS</t>
  </si>
  <si>
    <t>70.00 – 89.99</t>
  </si>
  <si>
    <t>60.00 – 69.99</t>
  </si>
  <si>
    <t>00.00 – 59.99</t>
  </si>
  <si>
    <t>(PVAAS Score*.05) – 2.00</t>
  </si>
  <si>
    <t>90.00 – 100.00</t>
  </si>
  <si>
    <t>60.00– 69.99</t>
  </si>
  <si>
    <t>(BLS*.05) – 2.00</t>
  </si>
  <si>
    <t>90.00 - 100.00</t>
  </si>
  <si>
    <t>0.00 - 59.99</t>
  </si>
  <si>
    <t>0 - 3 SCALE SCORE</t>
  </si>
  <si>
    <t>(Score*20) + 40</t>
  </si>
  <si>
    <r>
      <t xml:space="preserve">Score
 and/or 
% 
</t>
    </r>
    <r>
      <rPr>
        <i/>
        <sz val="9"/>
        <color theme="1"/>
        <rFont val="Calibri"/>
        <family val="2"/>
        <scheme val="minor"/>
      </rPr>
      <t>(where attributable)</t>
    </r>
  </si>
  <si>
    <t>NOTE: A substitute measure rating must be assigned on the appropriate worksheet for the weighted value to populate.</t>
  </si>
  <si>
    <t>Adjusted Score</t>
  </si>
  <si>
    <t>Building Level Score
YES/NO</t>
  </si>
  <si>
    <r>
      <rPr>
        <b/>
        <sz val="10"/>
        <color theme="1"/>
        <rFont val="Calibri"/>
        <family val="2"/>
        <scheme val="minor"/>
      </rPr>
      <t>SELECT</t>
    </r>
    <r>
      <rPr>
        <sz val="10"/>
        <color theme="1"/>
        <rFont val="Calibri"/>
        <family val="2"/>
        <scheme val="minor"/>
      </rPr>
      <t xml:space="preserve"> a rating for each of the four Domains.
The table adjusts each Rating (a) by the Factor (b) to produce an Adjusted Rating (a x b). 
The sum of the four Adjusted Ratings appears in the green cell and is the </t>
    </r>
    <r>
      <rPr>
        <b/>
        <sz val="10"/>
        <color theme="1"/>
        <rFont val="Calibri"/>
        <family val="2"/>
        <scheme val="minor"/>
      </rPr>
      <t>Observation &amp; Practice Rating</t>
    </r>
    <r>
      <rPr>
        <sz val="10"/>
        <color theme="1"/>
        <rFont val="Calibri"/>
        <family val="2"/>
        <scheme val="minor"/>
      </rPr>
      <t xml:space="preserve">, which populates the Summary worksheet. </t>
    </r>
  </si>
  <si>
    <r>
      <rPr>
        <b/>
        <sz val="10"/>
        <color theme="1"/>
        <rFont val="Calibri"/>
        <family val="2"/>
        <scheme val="minor"/>
      </rPr>
      <t xml:space="preserve">IDENTIFY </t>
    </r>
    <r>
      <rPr>
        <sz val="10"/>
        <color theme="1"/>
        <rFont val="Calibri"/>
        <family val="2"/>
        <scheme val="minor"/>
      </rPr>
      <t xml:space="preserve">the Student Performance Outcome assessed using one or more LEA Selected Measures*, </t>
    </r>
    <r>
      <rPr>
        <b/>
        <sz val="10"/>
        <color theme="1"/>
        <rFont val="Calibri"/>
        <family val="2"/>
        <scheme val="minor"/>
      </rPr>
      <t>SELECT</t>
    </r>
    <r>
      <rPr>
        <sz val="10"/>
        <color theme="1"/>
        <rFont val="Calibri"/>
        <family val="2"/>
        <scheme val="minor"/>
      </rPr>
      <t xml:space="preserve"> a rating reflective of the educator effect on that outcome, and </t>
    </r>
    <r>
      <rPr>
        <b/>
        <sz val="10"/>
        <color theme="1"/>
        <rFont val="Calibri"/>
        <family val="2"/>
        <scheme val="minor"/>
      </rPr>
      <t xml:space="preserve">ASSIGN </t>
    </r>
    <r>
      <rPr>
        <sz val="10"/>
        <color theme="1"/>
        <rFont val="Calibri"/>
        <family val="2"/>
        <scheme val="minor"/>
      </rPr>
      <t xml:space="preserve">a weighting proportional to its significance in determining an overall rating for this measure.
</t>
    </r>
    <r>
      <rPr>
        <b/>
        <sz val="10"/>
        <color theme="1"/>
        <rFont val="Calibri"/>
        <family val="2"/>
        <scheme val="minor"/>
      </rPr>
      <t>COMPLETE</t>
    </r>
    <r>
      <rPr>
        <sz val="10"/>
        <color theme="1"/>
        <rFont val="Calibri"/>
        <family val="2"/>
        <scheme val="minor"/>
      </rPr>
      <t xml:space="preserve"> a row for each Student Performance Outcome informing this evaluation.
The table adjusts each Rating (a) by its % Significance (b) to produce an Adjusted Rating (a x b). The sum of the Adjusted Ratings appears in the green cell and is the </t>
    </r>
    <r>
      <rPr>
        <b/>
        <sz val="10"/>
        <color theme="1"/>
        <rFont val="Calibri"/>
        <family val="2"/>
        <scheme val="minor"/>
      </rPr>
      <t>LEA Selected Measure Rating</t>
    </r>
    <r>
      <rPr>
        <sz val="10"/>
        <color theme="1"/>
        <rFont val="Calibri"/>
        <family val="2"/>
        <scheme val="minor"/>
      </rPr>
      <t>, which populates the Summary worksheet.</t>
    </r>
  </si>
  <si>
    <r>
      <rPr>
        <b/>
        <sz val="11"/>
        <color theme="1"/>
        <rFont val="Calibri"/>
        <family val="2"/>
        <scheme val="minor"/>
      </rPr>
      <t xml:space="preserve">YES: </t>
    </r>
    <r>
      <rPr>
        <sz val="11"/>
        <color theme="1"/>
        <rFont val="Calibri"/>
        <family val="2"/>
        <scheme val="minor"/>
      </rPr>
      <t>Exercise Transfer Option</t>
    </r>
  </si>
  <si>
    <t>NOTE: A substitute measure rating must be assigned on the appropriate worksheet in order to populate this table.</t>
  </si>
  <si>
    <t>Below 60.00%</t>
  </si>
  <si>
    <t>60.00 – 64.99%</t>
  </si>
  <si>
    <t>65.00 – 69.99%</t>
  </si>
  <si>
    <t>70.00 – 79.99%</t>
  </si>
  <si>
    <t>80.00 – 89.99%</t>
  </si>
  <si>
    <t>90.00 – 94.99%</t>
  </si>
  <si>
    <t>95.00 – 100.00%</t>
  </si>
  <si>
    <r>
      <rPr>
        <b/>
        <sz val="10"/>
        <color theme="1"/>
        <rFont val="Calibri"/>
        <family val="2"/>
        <scheme val="minor"/>
      </rPr>
      <t>RESPOND</t>
    </r>
    <r>
      <rPr>
        <sz val="10"/>
        <color theme="1"/>
        <rFont val="Calibri"/>
        <family val="2"/>
        <scheme val="minor"/>
      </rPr>
      <t xml:space="preserve"> to each question in </t>
    </r>
    <r>
      <rPr>
        <u/>
        <sz val="10"/>
        <color theme="1"/>
        <rFont val="Calibri"/>
        <family val="2"/>
        <scheme val="minor"/>
      </rPr>
      <t>Table 1</t>
    </r>
    <r>
      <rPr>
        <sz val="10"/>
        <color theme="1"/>
        <rFont val="Calibri"/>
        <family val="2"/>
        <scheme val="minor"/>
      </rPr>
      <t xml:space="preserve"> with YES or NO. Where data are available and directly attributable, the indicator must receive a rating (see EE Toolkit for more information): 
- Row 4, if YES: </t>
    </r>
    <r>
      <rPr>
        <b/>
        <sz val="10"/>
        <color theme="1"/>
        <rFont val="Calibri"/>
        <family val="2"/>
        <scheme val="minor"/>
      </rPr>
      <t>ENTER</t>
    </r>
    <r>
      <rPr>
        <sz val="10"/>
        <color theme="1"/>
        <rFont val="Calibri"/>
        <family val="2"/>
        <scheme val="minor"/>
      </rPr>
      <t xml:space="preserve"> the Growth Score, available in PVAAS on the Value-Added Teacher Report, which </t>
    </r>
    <r>
      <rPr>
        <u/>
        <sz val="10"/>
        <color theme="1"/>
        <rFont val="Calibri"/>
        <family val="2"/>
        <scheme val="minor"/>
      </rPr>
      <t>Table 1</t>
    </r>
    <r>
      <rPr>
        <sz val="10"/>
        <color theme="1"/>
        <rFont val="Calibri"/>
        <family val="2"/>
        <scheme val="minor"/>
      </rPr>
      <t xml:space="preserve"> converts to a Rating (a).
- Row 5, if YES: </t>
    </r>
    <r>
      <rPr>
        <b/>
        <sz val="10"/>
        <color theme="1"/>
        <rFont val="Calibri"/>
        <family val="2"/>
        <scheme val="minor"/>
      </rPr>
      <t>ENTER</t>
    </r>
    <r>
      <rPr>
        <sz val="10"/>
        <color theme="1"/>
        <rFont val="Calibri"/>
        <family val="2"/>
        <scheme val="minor"/>
      </rPr>
      <t xml:space="preserve"> the % Proficient/Advanced,</t>
    </r>
    <r>
      <rPr>
        <sz val="10"/>
        <color rgb="FFFF0000"/>
        <rFont val="Calibri"/>
        <family val="2"/>
        <scheme val="minor"/>
      </rPr>
      <t xml:space="preserve"> available in PVAAS on the Value-Added Teacher Report</t>
    </r>
    <r>
      <rPr>
        <sz val="10"/>
        <color theme="1"/>
        <rFont val="Calibri"/>
        <family val="2"/>
        <scheme val="minor"/>
      </rPr>
      <t xml:space="preserve">, which </t>
    </r>
    <r>
      <rPr>
        <u/>
        <sz val="10"/>
        <color theme="1"/>
        <rFont val="Calibri"/>
        <family val="2"/>
        <scheme val="minor"/>
      </rPr>
      <t>Table 1</t>
    </r>
    <r>
      <rPr>
        <sz val="10"/>
        <color theme="1"/>
        <rFont val="Calibri"/>
        <family val="2"/>
        <scheme val="minor"/>
      </rPr>
      <t xml:space="preserve"> converts to a Rating (a).
- Row 6, if YES: In Table 2, </t>
    </r>
    <r>
      <rPr>
        <b/>
        <sz val="10"/>
        <color theme="1"/>
        <rFont val="Calibri"/>
        <family val="2"/>
        <scheme val="minor"/>
      </rPr>
      <t>IDENTIFY</t>
    </r>
    <r>
      <rPr>
        <sz val="10"/>
        <color theme="1"/>
        <rFont val="Calibri"/>
        <family val="2"/>
        <scheme val="minor"/>
      </rPr>
      <t xml:space="preserve"> the IEP Goal, </t>
    </r>
    <r>
      <rPr>
        <b/>
        <sz val="10"/>
        <color theme="1"/>
        <rFont val="Calibri"/>
        <family val="2"/>
        <scheme val="minor"/>
      </rPr>
      <t>SELECT</t>
    </r>
    <r>
      <rPr>
        <sz val="10"/>
        <color theme="1"/>
        <rFont val="Calibri"/>
        <family val="2"/>
        <scheme val="minor"/>
      </rPr>
      <t xml:space="preserve"> a rating reflective of the educator effect on that goal, and </t>
    </r>
    <r>
      <rPr>
        <b/>
        <sz val="10"/>
        <color theme="1"/>
        <rFont val="Calibri"/>
        <family val="2"/>
        <scheme val="minor"/>
      </rPr>
      <t>ASSIGN</t>
    </r>
    <r>
      <rPr>
        <sz val="10"/>
        <color theme="1"/>
        <rFont val="Calibri"/>
        <family val="2"/>
        <scheme val="minor"/>
      </rPr>
      <t xml:space="preserve"> a weighting proportional to its significance in determining an overall rating for this measure. Complete a row for each IEP Goal informing this evaluation to produce a composite score, which populates Rating (a) in Table 1.
</t>
    </r>
    <r>
      <rPr>
        <u/>
        <sz val="10"/>
        <color theme="1"/>
        <rFont val="Calibri"/>
        <family val="2"/>
        <scheme val="minor"/>
      </rPr>
      <t xml:space="preserve">
Table 1</t>
    </r>
    <r>
      <rPr>
        <sz val="10"/>
        <color theme="1"/>
        <rFont val="Calibri"/>
        <family val="2"/>
        <scheme val="minor"/>
      </rPr>
      <t xml:space="preserve"> adjusts each Rating (a) by the Factor (b) to produce an Adjusted Rating. The sum of the Adjusted Ratings appears in a green cell and is the </t>
    </r>
    <r>
      <rPr>
        <b/>
        <sz val="10"/>
        <color theme="1"/>
        <rFont val="Calibri"/>
        <family val="2"/>
        <scheme val="minor"/>
      </rPr>
      <t>Teacher-Specific Data Rating</t>
    </r>
    <r>
      <rPr>
        <sz val="10"/>
        <color theme="1"/>
        <rFont val="Calibri"/>
        <family val="2"/>
        <scheme val="minor"/>
      </rPr>
      <t xml:space="preserve">, which populates the Summary worksheet. Where there are no attributable Teacher-Specific Data, the LEA SM Rating is the </t>
    </r>
    <r>
      <rPr>
        <b/>
        <sz val="10"/>
        <color theme="1"/>
        <rFont val="Calibri"/>
        <family val="2"/>
        <scheme val="minor"/>
      </rPr>
      <t>Substitute Measure Rating</t>
    </r>
    <r>
      <rPr>
        <sz val="10"/>
        <color theme="1"/>
        <rFont val="Calibri"/>
        <family val="2"/>
        <scheme val="minor"/>
      </rPr>
      <t>.</t>
    </r>
  </si>
  <si>
    <t>The professional employee has transferred from one building to another within the same LEA and elects to use the following in lieu of Building Level Data:</t>
  </si>
  <si>
    <t>Building Level Score/Substitute Measure(s)</t>
  </si>
  <si>
    <t>Teacher-Specific Data/Substitute Measure</t>
  </si>
  <si>
    <t>Where a Transfer Option is exercised, Observation &amp; Practice and/or Student Performance Measures shall be substituted.</t>
  </si>
  <si>
    <t>In the absence of Building Level Data, Observation &amp; Practice shall be substituted.</t>
  </si>
  <si>
    <t>In the absence of Teacher-Specific Data, LEA Selected Measures shall be substituted.</t>
  </si>
  <si>
    <t>Distinguished, Proficient, or Needs Improvement shall be considered Satisfactory. Failing shall be considered Unsatisfactory. 
A second Needs Improvement issued by the same employer within 4 years of the first where the employee is in the same certification
shall be considered Unsatisfactory.</t>
  </si>
  <si>
    <r>
      <rPr>
        <b/>
        <sz val="12"/>
        <color theme="1"/>
        <rFont val="Calibri"/>
        <family val="2"/>
        <scheme val="minor"/>
      </rPr>
      <t>SELECT/ENTER</t>
    </r>
    <r>
      <rPr>
        <sz val="12"/>
        <color theme="1"/>
        <rFont val="Calibri"/>
        <family val="2"/>
        <scheme val="minor"/>
      </rPr>
      <t xml:space="preserve"> responses in the white cells within the table(s) on a worksheet to generate a single 0 – 3 point scale rating in a green cell. Where a rated area is comprised of more than one measure or a measure comprised of more than one indicator, each is weighted to generate a single 0 – 3 point scale rating. 
NOTE: The rating for each indicator displays to two decimal places; however, the full value of the rating is utilized in determining a summative rating, which is truncated to three decimal places then rounded to two decimal places.</t>
    </r>
  </si>
  <si>
    <r>
      <rPr>
        <b/>
        <sz val="10"/>
        <color theme="1"/>
        <rFont val="Calibri"/>
        <family val="2"/>
        <scheme val="minor"/>
      </rPr>
      <t>PROVIDE</t>
    </r>
    <r>
      <rPr>
        <sz val="10"/>
        <color theme="1"/>
        <rFont val="Calibri"/>
        <family val="2"/>
        <scheme val="minor"/>
      </rPr>
      <t xml:space="preserve"> entity, employee, and rating information in the table below. 
The 9-digit AUN and 4- or 5-digit School Code may be found in </t>
    </r>
    <r>
      <rPr>
        <sz val="10"/>
        <color rgb="FF00B0F0"/>
        <rFont val="Calibri"/>
        <family val="2"/>
        <scheme val="minor"/>
      </rPr>
      <t>EdNA at www.edna.pa.gov</t>
    </r>
    <r>
      <rPr>
        <sz val="10"/>
        <color theme="1"/>
        <rFont val="Calibri"/>
        <family val="2"/>
        <scheme val="minor"/>
      </rPr>
      <t>. 
Responses will populate the Summary worksheet.</t>
    </r>
  </si>
  <si>
    <r>
      <rPr>
        <b/>
        <sz val="12"/>
        <color theme="1"/>
        <rFont val="Calibri"/>
        <family val="2"/>
        <scheme val="minor"/>
      </rPr>
      <t>COMPLETE</t>
    </r>
    <r>
      <rPr>
        <sz val="12"/>
        <color theme="1"/>
        <rFont val="Calibri"/>
        <family val="2"/>
        <scheme val="minor"/>
      </rPr>
      <t xml:space="preserve"> all four worksheets* (O&amp;P, TSD, LEA SM, and BLD) to produce four respective ratings (one for each worksheet/rated area). The ratings will populate the Summary worksheet, generating the final summative rating for the annual evaluation.</t>
    </r>
  </si>
  <si>
    <r>
      <rPr>
        <b/>
        <sz val="12"/>
        <color theme="1"/>
        <rFont val="Calibri"/>
        <family val="2"/>
        <scheme val="minor"/>
      </rPr>
      <t>CONTINUE</t>
    </r>
    <r>
      <rPr>
        <sz val="12"/>
        <color theme="1"/>
        <rFont val="Calibri"/>
        <family val="2"/>
        <scheme val="minor"/>
      </rPr>
      <t xml:space="preserve"> with the next four (4) worksheets, completing as data become available. Where measures are not available and/or directly attributable to the employee, substitute measure options are provided on that worksheet. 
</t>
    </r>
    <r>
      <rPr>
        <i/>
        <sz val="12"/>
        <color theme="1"/>
        <rFont val="Calibri"/>
        <family val="2"/>
        <scheme val="minor"/>
      </rPr>
      <t xml:space="preserve">(see the </t>
    </r>
    <r>
      <rPr>
        <i/>
        <sz val="12"/>
        <color rgb="FF0070C0"/>
        <rFont val="Calibri"/>
        <family val="2"/>
        <scheme val="minor"/>
      </rPr>
      <t>EE Toolkit</t>
    </r>
    <r>
      <rPr>
        <i/>
        <sz val="12"/>
        <color theme="1"/>
        <rFont val="Calibri"/>
        <family val="2"/>
        <scheme val="minor"/>
      </rPr>
      <t xml:space="preserve"> for more information)</t>
    </r>
  </si>
  <si>
    <r>
      <t xml:space="preserve">BLS to 0-3 Scale Score </t>
    </r>
    <r>
      <rPr>
        <i/>
        <sz val="11"/>
        <color theme="1"/>
        <rFont val="Calibri"/>
        <family val="2"/>
        <scheme val="minor"/>
      </rPr>
      <t>(truncated to two decimal points)</t>
    </r>
  </si>
  <si>
    <t>COMPOSITE</t>
  </si>
  <si>
    <r>
      <rPr>
        <b/>
        <sz val="12"/>
        <color theme="1"/>
        <rFont val="Calibri"/>
        <family val="2"/>
        <scheme val="minor"/>
      </rPr>
      <t>COMPLETE</t>
    </r>
    <r>
      <rPr>
        <sz val="12"/>
        <color theme="1"/>
        <rFont val="Calibri"/>
        <family val="2"/>
        <scheme val="minor"/>
      </rPr>
      <t xml:space="preserve"> the Employee Info worksheet and save the file, adding to the naming convention to reflect the evaluatee by name/PPID and evaluation year (e.g., “PDE 13-1 PE_Doe, Jesse_1234567_22-23.xls”).</t>
    </r>
  </si>
  <si>
    <t>(PVAAS Score*.0495248) – 1.96673</t>
  </si>
  <si>
    <t>(PVAAS Score*.0990991) – 5.44595</t>
  </si>
  <si>
    <t>PVAAS Score*.00816803</t>
  </si>
  <si>
    <t>(BLS*.0495248) – 1.96673</t>
  </si>
  <si>
    <t>(BLS*.0990991) – 5.44595</t>
  </si>
  <si>
    <t>BLS*.00816803</t>
  </si>
  <si>
    <t>(Score*20.1919) + 39.7121</t>
  </si>
  <si>
    <t>(Score*10.0909) + 54.9545</t>
  </si>
  <si>
    <t>Score*122.429</t>
  </si>
  <si>
    <t>70.00 - 89.99</t>
  </si>
  <si>
    <t>60.00 - 69.99</t>
  </si>
  <si>
    <t xml:space="preserve">COMPOSITE </t>
  </si>
  <si>
    <t>CLASSROOM TEACHER SUMMATIVE RATING (ALL MEASURES)</t>
  </si>
  <si>
    <r>
      <t xml:space="preserve">BLS
</t>
    </r>
    <r>
      <rPr>
        <i/>
        <sz val="9"/>
        <rFont val="Calibri"/>
        <family val="2"/>
        <scheme val="minor"/>
      </rPr>
      <t>(if available)</t>
    </r>
  </si>
  <si>
    <r>
      <t xml:space="preserve">In Row 2, </t>
    </r>
    <r>
      <rPr>
        <b/>
        <sz val="10"/>
        <color theme="1"/>
        <rFont val="Calibri"/>
        <family val="2"/>
        <scheme val="minor"/>
      </rPr>
      <t>SELECT</t>
    </r>
    <r>
      <rPr>
        <sz val="10"/>
        <color theme="1"/>
        <rFont val="Calibri"/>
        <family val="2"/>
        <scheme val="minor"/>
      </rPr>
      <t xml:space="preserve"> one of the following responses: 
</t>
    </r>
    <r>
      <rPr>
        <b/>
        <sz val="10"/>
        <color theme="1"/>
        <rFont val="Calibri"/>
        <family val="2"/>
        <scheme val="minor"/>
      </rPr>
      <t xml:space="preserve">- </t>
    </r>
    <r>
      <rPr>
        <b/>
        <i/>
        <sz val="10"/>
        <color theme="1"/>
        <rFont val="Calibri"/>
        <family val="2"/>
        <scheme val="minor"/>
      </rPr>
      <t>NO: Substitute O&amp;P Rating</t>
    </r>
    <r>
      <rPr>
        <sz val="10"/>
        <color theme="1"/>
        <rFont val="Calibri"/>
        <family val="2"/>
        <scheme val="minor"/>
      </rPr>
      <t xml:space="preserve">
If no Building Level Data are attributable, the O&amp;P Rating is substituted and appears in a green cell as the </t>
    </r>
    <r>
      <rPr>
        <b/>
        <sz val="10"/>
        <color theme="1"/>
        <rFont val="Calibri"/>
        <family val="2"/>
        <scheme val="minor"/>
      </rPr>
      <t>Substitute Measure Rating</t>
    </r>
    <r>
      <rPr>
        <sz val="10"/>
        <color theme="1"/>
        <rFont val="Calibri"/>
        <family val="2"/>
        <scheme val="minor"/>
      </rPr>
      <t>, which populates the Summary worksheet.</t>
    </r>
    <r>
      <rPr>
        <sz val="4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 xml:space="preserve">- </t>
    </r>
    <r>
      <rPr>
        <b/>
        <i/>
        <sz val="10"/>
        <color theme="1"/>
        <rFont val="Calibri"/>
        <family val="2"/>
        <scheme val="minor"/>
      </rPr>
      <t xml:space="preserve">YES: Enter Building Level Data for one or more Buildings </t>
    </r>
    <r>
      <rPr>
        <sz val="10"/>
        <color theme="1"/>
        <rFont val="Calibri"/>
        <family val="2"/>
        <scheme val="minor"/>
      </rPr>
      <t>(</t>
    </r>
    <r>
      <rPr>
        <u/>
        <sz val="10"/>
        <color theme="1"/>
        <rFont val="Calibri"/>
        <family val="2"/>
        <scheme val="minor"/>
      </rPr>
      <t>Table 1)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IDENTIFY</t>
    </r>
    <r>
      <rPr>
        <sz val="10"/>
        <color theme="1"/>
        <rFont val="Calibri"/>
        <family val="2"/>
        <scheme val="minor"/>
      </rPr>
      <t xml:space="preserve"> the building(s). 
Where a BLS is available and attributable,  </t>
    </r>
    <r>
      <rPr>
        <b/>
        <sz val="10"/>
        <color theme="1"/>
        <rFont val="Calibri"/>
        <family val="2"/>
        <scheme val="minor"/>
      </rPr>
      <t xml:space="preserve">SELECT </t>
    </r>
    <r>
      <rPr>
        <sz val="10"/>
        <color theme="1"/>
        <rFont val="Calibri"/>
        <family val="2"/>
        <scheme val="minor"/>
      </rPr>
      <t xml:space="preserve">YES, </t>
    </r>
    <r>
      <rPr>
        <b/>
        <sz val="10"/>
        <color theme="1"/>
        <rFont val="Calibri"/>
        <family val="2"/>
        <scheme val="minor"/>
      </rPr>
      <t xml:space="preserve">ENTER </t>
    </r>
    <r>
      <rPr>
        <sz val="10"/>
        <color theme="1"/>
        <rFont val="Calibri"/>
        <family val="2"/>
        <scheme val="minor"/>
      </rPr>
      <t xml:space="preserve">the Building Level Score, and </t>
    </r>
    <r>
      <rPr>
        <b/>
        <sz val="10"/>
        <color theme="1"/>
        <rFont val="Calibri"/>
        <family val="2"/>
        <scheme val="minor"/>
      </rPr>
      <t xml:space="preserve">WEIGHT </t>
    </r>
    <r>
      <rPr>
        <sz val="10"/>
        <color theme="1"/>
        <rFont val="Calibri"/>
        <family val="2"/>
        <scheme val="minor"/>
      </rPr>
      <t xml:space="preserve">the score proportional to the employee’s building assignment/responsibility. 
Where a BLS is not available and/or attributable within a multiple building assignment, </t>
    </r>
    <r>
      <rPr>
        <b/>
        <sz val="10"/>
        <color theme="1"/>
        <rFont val="Calibri"/>
        <family val="2"/>
        <scheme val="minor"/>
      </rPr>
      <t xml:space="preserve">SELECT </t>
    </r>
    <r>
      <rPr>
        <sz val="10"/>
        <color theme="1"/>
        <rFont val="Calibri"/>
        <family val="2"/>
        <scheme val="minor"/>
      </rPr>
      <t xml:space="preserve">NO and </t>
    </r>
    <r>
      <rPr>
        <u/>
        <sz val="10"/>
        <color theme="1"/>
        <rFont val="Calibri"/>
        <family val="2"/>
        <scheme val="minor"/>
      </rPr>
      <t>Table 1</t>
    </r>
    <r>
      <rPr>
        <sz val="10"/>
        <color theme="1"/>
        <rFont val="Calibri"/>
        <family val="2"/>
        <scheme val="minor"/>
      </rPr>
      <t xml:space="preserve"> converts the O&amp;P rating to a substitute score. </t>
    </r>
    <r>
      <rPr>
        <b/>
        <sz val="10"/>
        <color theme="1"/>
        <rFont val="Calibri"/>
        <family val="2"/>
        <scheme val="minor"/>
      </rPr>
      <t xml:space="preserve">WEIGHT </t>
    </r>
    <r>
      <rPr>
        <sz val="10"/>
        <color theme="1"/>
        <rFont val="Calibri"/>
        <family val="2"/>
        <scheme val="minor"/>
      </rPr>
      <t xml:space="preserve">the score proportional to the employee's building assignment/responsibility. 
</t>
    </r>
    <r>
      <rPr>
        <u/>
        <sz val="10"/>
        <color theme="1"/>
        <rFont val="Calibri"/>
        <family val="2"/>
        <scheme val="minor"/>
      </rPr>
      <t xml:space="preserve">Table 1 </t>
    </r>
    <r>
      <rPr>
        <sz val="10"/>
        <color theme="1"/>
        <rFont val="Calibri"/>
        <family val="2"/>
        <scheme val="minor"/>
      </rPr>
      <t xml:space="preserve">converts the sum of the Adjusted Scores (BLS Composite) to a 0 – 3 scale score, which appears in a green cell as the </t>
    </r>
    <r>
      <rPr>
        <b/>
        <sz val="10"/>
        <color theme="1"/>
        <rFont val="Calibri"/>
        <family val="2"/>
        <scheme val="minor"/>
      </rPr>
      <t>BLD Rating</t>
    </r>
    <r>
      <rPr>
        <sz val="10"/>
        <color theme="1"/>
        <rFont val="Calibri"/>
        <family val="2"/>
        <scheme val="minor"/>
      </rPr>
      <t xml:space="preserve"> and populates the Summary worksheet.</t>
    </r>
    <r>
      <rPr>
        <sz val="4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 xml:space="preserve">- </t>
    </r>
    <r>
      <rPr>
        <b/>
        <i/>
        <sz val="10"/>
        <color theme="1"/>
        <rFont val="Calibri"/>
        <family val="2"/>
        <scheme val="minor"/>
      </rPr>
      <t>YES: Exercise Transfer Option</t>
    </r>
    <r>
      <rPr>
        <sz val="10"/>
        <color theme="1"/>
        <rFont val="Calibri"/>
        <family val="2"/>
        <scheme val="minor"/>
      </rPr>
      <t xml:space="preserve"> (</t>
    </r>
    <r>
      <rPr>
        <u/>
        <sz val="10"/>
        <color theme="1"/>
        <rFont val="Calibri"/>
        <family val="2"/>
        <scheme val="minor"/>
      </rPr>
      <t>Table 2</t>
    </r>
    <r>
      <rPr>
        <sz val="10"/>
        <color theme="1"/>
        <rFont val="Calibri"/>
        <family val="2"/>
        <scheme val="minor"/>
      </rPr>
      <t xml:space="preserve">)
Where the employee is eligible and elects to use one or more substitute measures in lieu of all Building Level Data, </t>
    </r>
    <r>
      <rPr>
        <b/>
        <sz val="10"/>
        <color theme="1"/>
        <rFont val="Calibri"/>
        <family val="2"/>
        <scheme val="minor"/>
      </rPr>
      <t>SELECT</t>
    </r>
    <r>
      <rPr>
        <sz val="10"/>
        <color theme="1"/>
        <rFont val="Calibri"/>
        <family val="2"/>
        <scheme val="minor"/>
      </rPr>
      <t xml:space="preserve"> and </t>
    </r>
    <r>
      <rPr>
        <b/>
        <sz val="10"/>
        <color theme="1"/>
        <rFont val="Calibri"/>
        <family val="2"/>
        <scheme val="minor"/>
      </rPr>
      <t>WEIGHT</t>
    </r>
    <r>
      <rPr>
        <sz val="10"/>
        <color theme="1"/>
        <rFont val="Calibri"/>
        <family val="2"/>
        <scheme val="minor"/>
      </rPr>
      <t xml:space="preserve"> the Option(s) in </t>
    </r>
    <r>
      <rPr>
        <u/>
        <sz val="10"/>
        <color theme="1"/>
        <rFont val="Calibri"/>
        <family val="2"/>
        <scheme val="minor"/>
      </rPr>
      <t>Table 2</t>
    </r>
    <r>
      <rPr>
        <sz val="10"/>
        <color theme="1"/>
        <rFont val="Calibri"/>
        <family val="2"/>
        <scheme val="minor"/>
      </rPr>
      <t xml:space="preserve">, indicating the new assignment year in </t>
    </r>
    <r>
      <rPr>
        <u/>
        <sz val="10"/>
        <color theme="1"/>
        <rFont val="Calibri"/>
        <family val="2"/>
        <scheme val="minor"/>
      </rPr>
      <t>Table 2</t>
    </r>
    <r>
      <rPr>
        <sz val="10"/>
        <color theme="1"/>
        <rFont val="Calibri"/>
        <family val="2"/>
        <scheme val="minor"/>
      </rPr>
      <t xml:space="preserve"> Addendum. The sum of the Adjusted Ratings appears in a green cell as the </t>
    </r>
    <r>
      <rPr>
        <b/>
        <sz val="10"/>
        <color theme="1"/>
        <rFont val="Calibri"/>
        <family val="2"/>
        <scheme val="minor"/>
      </rPr>
      <t>Substitute Measure Rating</t>
    </r>
    <r>
      <rPr>
        <sz val="10"/>
        <color theme="1"/>
        <rFont val="Calibri"/>
        <family val="2"/>
        <scheme val="minor"/>
      </rPr>
      <t>, which populates the Summary worksheet.</t>
    </r>
  </si>
  <si>
    <t>CLASSROOM TEACHER FINAL RATING</t>
  </si>
  <si>
    <t>ESSA Access to Effective Educator Ratings</t>
  </si>
  <si>
    <t>Danielson Model Domain II. Classroom Environment Observation</t>
  </si>
  <si>
    <t>Danielson Model Domain III. Instruction</t>
  </si>
  <si>
    <t>Danielson Model Domain IV. Professional Responsibilities</t>
  </si>
  <si>
    <t>Final ESSA Rating</t>
  </si>
  <si>
    <t>NO: Substitute O&amp;P Rating</t>
  </si>
  <si>
    <t>LEA Selected Measure(s)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</si>
</sst>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0070C0"/>
      <name val="Calibri"/>
      <family val="2"/>
      <scheme val="minor"/>
    </font>
    <font>
      <sz val="11"/>
      <color theme="1"/>
      <name val="Wingdings"/>
      <charset val="2"/>
    </font>
    <font>
      <i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1F3F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222A35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8496B0"/>
        <bgColor indexed="64"/>
      </patternFill>
    </fill>
    <fill>
      <patternFill patternType="solid">
        <fgColor rgb="FFFFFFFF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0">
    <xf numFmtId="0" fontId="0" fillId="0" borderId="0" xfId="0"/>
    <xf numFmtId="0" fontId="0" fillId="0" borderId="4" xfId="0" applyBorder="1"/>
    <xf numFmtId="0" fontId="10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/>
    <xf numFmtId="0" fontId="0" fillId="0" borderId="4" xfId="0" applyBorder="1" applyAlignment="1">
      <alignment horizontal="center" vertical="center"/>
    </xf>
    <xf numFmtId="0" fontId="5" fillId="0" borderId="0" xfId="0" applyFont="1"/>
    <xf numFmtId="0" fontId="0" fillId="0" borderId="0" xfId="0" applyAlignment="1"/>
    <xf numFmtId="0" fontId="5" fillId="0" borderId="0" xfId="0" applyFont="1" applyAlignment="1">
      <alignment vertic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/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4" xfId="0" applyFont="1" applyBorder="1"/>
    <xf numFmtId="0" fontId="5" fillId="0" borderId="0" xfId="0" applyFont="1" applyBorder="1"/>
    <xf numFmtId="0" fontId="0" fillId="0" borderId="0" xfId="0" applyBorder="1"/>
    <xf numFmtId="0" fontId="14" fillId="0" borderId="0" xfId="0" applyFont="1"/>
    <xf numFmtId="0" fontId="15" fillId="0" borderId="0" xfId="0" applyFont="1"/>
    <xf numFmtId="0" fontId="1" fillId="0" borderId="0" xfId="0" applyFont="1"/>
    <xf numFmtId="0" fontId="15" fillId="0" borderId="15" xfId="0" applyFont="1" applyBorder="1"/>
    <xf numFmtId="0" fontId="5" fillId="0" borderId="0" xfId="0" applyFont="1" applyAlignment="1">
      <alignment vertical="top"/>
    </xf>
    <xf numFmtId="0" fontId="5" fillId="0" borderId="15" xfId="0" applyFont="1" applyBorder="1"/>
    <xf numFmtId="0" fontId="10" fillId="0" borderId="15" xfId="0" applyFont="1" applyBorder="1"/>
    <xf numFmtId="0" fontId="14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9" fillId="7" borderId="22" xfId="0" applyFont="1" applyFill="1" applyBorder="1" applyAlignment="1">
      <alignment horizontal="left" vertical="center"/>
    </xf>
    <xf numFmtId="0" fontId="19" fillId="7" borderId="22" xfId="0" applyFont="1" applyFill="1" applyBorder="1" applyAlignment="1">
      <alignment horizontal="center" vertical="center" wrapText="1"/>
    </xf>
    <xf numFmtId="0" fontId="19" fillId="7" borderId="20" xfId="0" applyFont="1" applyFill="1" applyBorder="1" applyAlignment="1">
      <alignment horizontal="center" vertical="center" wrapText="1"/>
    </xf>
    <xf numFmtId="0" fontId="0" fillId="0" borderId="15" xfId="0" applyFont="1" applyBorder="1"/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/>
    <xf numFmtId="0" fontId="19" fillId="7" borderId="17" xfId="0" applyFont="1" applyFill="1" applyBorder="1" applyAlignment="1">
      <alignment vertical="center"/>
    </xf>
    <xf numFmtId="0" fontId="0" fillId="0" borderId="0" xfId="0" applyFont="1" applyBorder="1"/>
    <xf numFmtId="0" fontId="16" fillId="0" borderId="4" xfId="0" applyFont="1" applyBorder="1" applyAlignment="1">
      <alignment horizontal="left"/>
    </xf>
    <xf numFmtId="0" fontId="20" fillId="7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9" fillId="3" borderId="8" xfId="0" applyFont="1" applyFill="1" applyBorder="1" applyAlignment="1">
      <alignment horizontal="left" vertical="center"/>
    </xf>
    <xf numFmtId="0" fontId="20" fillId="3" borderId="11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left" vertical="center" wrapText="1"/>
    </xf>
    <xf numFmtId="0" fontId="19" fillId="7" borderId="25" xfId="0" applyFont="1" applyFill="1" applyBorder="1" applyAlignment="1">
      <alignment vertical="center"/>
    </xf>
    <xf numFmtId="0" fontId="19" fillId="7" borderId="22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 wrapText="1"/>
    </xf>
    <xf numFmtId="0" fontId="19" fillId="7" borderId="33" xfId="0" applyFont="1" applyFill="1" applyBorder="1" applyAlignment="1">
      <alignment horizontal="center" vertical="center" wrapText="1"/>
    </xf>
    <xf numFmtId="0" fontId="21" fillId="0" borderId="4" xfId="0" applyFont="1" applyBorder="1"/>
    <xf numFmtId="0" fontId="1" fillId="3" borderId="4" xfId="0" applyFont="1" applyFill="1" applyBorder="1" applyAlignment="1">
      <alignment horizontal="center" vertical="center"/>
    </xf>
    <xf numFmtId="9" fontId="5" fillId="3" borderId="4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36" xfId="0" applyFont="1" applyFill="1" applyBorder="1" applyAlignment="1">
      <alignment vertical="center"/>
    </xf>
    <xf numFmtId="0" fontId="0" fillId="0" borderId="0" xfId="0" applyFill="1"/>
    <xf numFmtId="0" fontId="5" fillId="0" borderId="0" xfId="0" applyFont="1" applyFill="1"/>
    <xf numFmtId="0" fontId="0" fillId="0" borderId="0" xfId="0" applyFont="1" applyFill="1"/>
    <xf numFmtId="0" fontId="5" fillId="0" borderId="0" xfId="0" applyFont="1" applyFill="1" applyAlignment="1">
      <alignment vertical="top"/>
    </xf>
    <xf numFmtId="0" fontId="10" fillId="0" borderId="0" xfId="0" quotePrefix="1" applyFont="1" applyFill="1"/>
    <xf numFmtId="3" fontId="5" fillId="0" borderId="0" xfId="0" applyNumberFormat="1" applyFont="1"/>
    <xf numFmtId="0" fontId="0" fillId="0" borderId="0" xfId="0" quotePrefix="1" applyFill="1"/>
    <xf numFmtId="0" fontId="5" fillId="0" borderId="0" xfId="0" quotePrefix="1" applyFont="1" applyFill="1"/>
    <xf numFmtId="0" fontId="20" fillId="7" borderId="38" xfId="0" applyFont="1" applyFill="1" applyBorder="1" applyAlignment="1">
      <alignment horizontal="center" vertical="center"/>
    </xf>
    <xf numFmtId="0" fontId="20" fillId="7" borderId="3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/>
    <xf numFmtId="0" fontId="11" fillId="0" borderId="0" xfId="0" applyFont="1" applyFill="1" applyAlignment="1">
      <alignment horizontal="left"/>
    </xf>
    <xf numFmtId="0" fontId="18" fillId="6" borderId="37" xfId="0" quotePrefix="1" applyFont="1" applyFill="1" applyBorder="1" applyAlignment="1">
      <alignment horizontal="center" vertical="center"/>
    </xf>
    <xf numFmtId="2" fontId="0" fillId="9" borderId="23" xfId="0" applyNumberFormat="1" applyFill="1" applyBorder="1" applyAlignment="1">
      <alignment horizontal="center" vertical="center"/>
    </xf>
    <xf numFmtId="2" fontId="0" fillId="9" borderId="1" xfId="0" applyNumberFormat="1" applyFill="1" applyBorder="1" applyAlignment="1">
      <alignment horizontal="center" vertical="center"/>
    </xf>
    <xf numFmtId="2" fontId="0" fillId="9" borderId="24" xfId="0" applyNumberFormat="1" applyFill="1" applyBorder="1" applyAlignment="1">
      <alignment horizontal="center" vertical="center"/>
    </xf>
    <xf numFmtId="0" fontId="14" fillId="0" borderId="0" xfId="0" applyFont="1" applyFill="1"/>
    <xf numFmtId="0" fontId="10" fillId="0" borderId="0" xfId="0" applyFont="1" applyFill="1"/>
    <xf numFmtId="0" fontId="24" fillId="0" borderId="0" xfId="0" applyFont="1" applyFill="1"/>
    <xf numFmtId="0" fontId="0" fillId="0" borderId="7" xfId="0" applyFill="1" applyBorder="1"/>
    <xf numFmtId="0" fontId="20" fillId="7" borderId="51" xfId="0" applyFont="1" applyFill="1" applyBorder="1" applyAlignment="1">
      <alignment horizontal="center" vertical="center" wrapText="1"/>
    </xf>
    <xf numFmtId="0" fontId="20" fillId="7" borderId="50" xfId="0" applyFont="1" applyFill="1" applyBorder="1" applyAlignment="1">
      <alignment horizontal="center" vertical="center" wrapText="1"/>
    </xf>
    <xf numFmtId="0" fontId="19" fillId="7" borderId="54" xfId="0" applyFont="1" applyFill="1" applyBorder="1" applyAlignment="1">
      <alignment horizontal="center" vertical="center"/>
    </xf>
    <xf numFmtId="0" fontId="20" fillId="7" borderId="55" xfId="0" applyFont="1" applyFill="1" applyBorder="1" applyAlignment="1">
      <alignment horizontal="center" vertical="center" wrapText="1"/>
    </xf>
    <xf numFmtId="0" fontId="20" fillId="7" borderId="56" xfId="0" applyFont="1" applyFill="1" applyBorder="1" applyAlignment="1">
      <alignment horizontal="center" vertical="center" wrapText="1"/>
    </xf>
    <xf numFmtId="0" fontId="10" fillId="0" borderId="0" xfId="0" applyFont="1" applyBorder="1"/>
    <xf numFmtId="9" fontId="0" fillId="9" borderId="19" xfId="0" applyNumberFormat="1" applyFont="1" applyFill="1" applyBorder="1" applyAlignment="1">
      <alignment horizontal="center" vertical="center"/>
    </xf>
    <xf numFmtId="9" fontId="0" fillId="9" borderId="4" xfId="0" applyNumberFormat="1" applyFont="1" applyFill="1" applyBorder="1" applyAlignment="1">
      <alignment horizontal="center" vertical="center"/>
    </xf>
    <xf numFmtId="9" fontId="0" fillId="9" borderId="12" xfId="0" applyNumberFormat="1" applyFont="1" applyFill="1" applyBorder="1" applyAlignment="1">
      <alignment horizontal="center" vertical="center"/>
    </xf>
    <xf numFmtId="2" fontId="3" fillId="6" borderId="21" xfId="0" applyNumberFormat="1" applyFont="1" applyFill="1" applyBorder="1" applyAlignment="1">
      <alignment horizontal="center" vertical="center"/>
    </xf>
    <xf numFmtId="14" fontId="1" fillId="6" borderId="4" xfId="0" applyNumberFormat="1" applyFont="1" applyFill="1" applyBorder="1" applyAlignment="1">
      <alignment horizontal="center" vertical="center"/>
    </xf>
    <xf numFmtId="9" fontId="0" fillId="3" borderId="19" xfId="0" applyNumberFormat="1" applyFill="1" applyBorder="1" applyAlignment="1">
      <alignment horizontal="center" vertical="center"/>
    </xf>
    <xf numFmtId="9" fontId="0" fillId="3" borderId="4" xfId="0" applyNumberFormat="1" applyFill="1" applyBorder="1" applyAlignment="1">
      <alignment horizontal="center" vertical="center"/>
    </xf>
    <xf numFmtId="9" fontId="0" fillId="3" borderId="12" xfId="0" applyNumberFormat="1" applyFill="1" applyBorder="1" applyAlignment="1">
      <alignment horizontal="center" vertical="center"/>
    </xf>
    <xf numFmtId="9" fontId="5" fillId="6" borderId="4" xfId="0" applyNumberFormat="1" applyFont="1" applyFill="1" applyBorder="1" applyAlignment="1">
      <alignment horizontal="center" vertical="center"/>
    </xf>
    <xf numFmtId="2" fontId="5" fillId="6" borderId="4" xfId="0" applyNumberFormat="1" applyFont="1" applyFill="1" applyBorder="1" applyAlignment="1">
      <alignment horizontal="center" vertical="center"/>
    </xf>
    <xf numFmtId="0" fontId="0" fillId="0" borderId="0" xfId="0" quotePrefix="1"/>
    <xf numFmtId="2" fontId="8" fillId="6" borderId="61" xfId="0" applyNumberFormat="1" applyFont="1" applyFill="1" applyBorder="1" applyAlignment="1">
      <alignment horizontal="center" vertical="center"/>
    </xf>
    <xf numFmtId="2" fontId="1" fillId="8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0" fontId="30" fillId="0" borderId="17" xfId="0" applyFont="1" applyBorder="1" applyAlignment="1">
      <alignment horizontal="right" vertical="center"/>
    </xf>
    <xf numFmtId="0" fontId="32" fillId="11" borderId="37" xfId="0" applyFont="1" applyFill="1" applyBorder="1" applyAlignment="1">
      <alignment horizontal="center" vertical="center" wrapText="1"/>
    </xf>
    <xf numFmtId="0" fontId="33" fillId="11" borderId="47" xfId="0" applyFont="1" applyFill="1" applyBorder="1" applyAlignment="1">
      <alignment horizontal="center" vertical="center" wrapText="1"/>
    </xf>
    <xf numFmtId="0" fontId="34" fillId="12" borderId="63" xfId="0" applyFont="1" applyFill="1" applyBorder="1" applyAlignment="1">
      <alignment horizontal="center" vertical="center" wrapText="1"/>
    </xf>
    <xf numFmtId="0" fontId="34" fillId="13" borderId="63" xfId="0" applyFont="1" applyFill="1" applyBorder="1" applyAlignment="1">
      <alignment horizontal="center" vertical="center" wrapText="1"/>
    </xf>
    <xf numFmtId="0" fontId="34" fillId="14" borderId="63" xfId="0" applyFont="1" applyFill="1" applyBorder="1" applyAlignment="1">
      <alignment horizontal="center" vertical="center" wrapText="1"/>
    </xf>
    <xf numFmtId="0" fontId="35" fillId="11" borderId="37" xfId="0" applyFont="1" applyFill="1" applyBorder="1" applyAlignment="1">
      <alignment horizontal="center" vertical="center" wrapText="1"/>
    </xf>
    <xf numFmtId="0" fontId="34" fillId="15" borderId="63" xfId="0" applyFont="1" applyFill="1" applyBorder="1" applyAlignment="1">
      <alignment horizontal="center" vertical="center" wrapText="1"/>
    </xf>
    <xf numFmtId="0" fontId="1" fillId="7" borderId="4" xfId="0" applyFont="1" applyFill="1" applyBorder="1"/>
    <xf numFmtId="0" fontId="17" fillId="0" borderId="0" xfId="0" applyFont="1" applyFill="1" applyBorder="1"/>
    <xf numFmtId="0" fontId="14" fillId="0" borderId="0" xfId="0" applyFont="1" applyBorder="1"/>
    <xf numFmtId="0" fontId="1" fillId="7" borderId="54" xfId="0" applyFont="1" applyFill="1" applyBorder="1"/>
    <xf numFmtId="0" fontId="1" fillId="7" borderId="65" xfId="0" applyFont="1" applyFill="1" applyBorder="1"/>
    <xf numFmtId="0" fontId="1" fillId="7" borderId="42" xfId="0" applyFont="1" applyFill="1" applyBorder="1"/>
    <xf numFmtId="0" fontId="1" fillId="7" borderId="66" xfId="0" applyFont="1" applyFill="1" applyBorder="1"/>
    <xf numFmtId="0" fontId="1" fillId="7" borderId="40" xfId="0" applyFont="1" applyFill="1" applyBorder="1"/>
    <xf numFmtId="0" fontId="1" fillId="7" borderId="41" xfId="0" applyFont="1" applyFill="1" applyBorder="1"/>
    <xf numFmtId="0" fontId="6" fillId="7" borderId="41" xfId="0" applyFont="1" applyFill="1" applyBorder="1"/>
    <xf numFmtId="0" fontId="16" fillId="3" borderId="57" xfId="0" applyFont="1" applyFill="1" applyBorder="1" applyAlignment="1">
      <alignment horizontal="left"/>
    </xf>
    <xf numFmtId="0" fontId="1" fillId="7" borderId="71" xfId="0" applyFont="1" applyFill="1" applyBorder="1"/>
    <xf numFmtId="0" fontId="1" fillId="7" borderId="70" xfId="0" applyFont="1" applyFill="1" applyBorder="1" applyAlignment="1">
      <alignment wrapText="1"/>
    </xf>
    <xf numFmtId="0" fontId="0" fillId="3" borderId="69" xfId="0" applyFont="1" applyFill="1" applyBorder="1" applyAlignment="1">
      <alignment horizontal="left"/>
    </xf>
    <xf numFmtId="0" fontId="1" fillId="7" borderId="58" xfId="0" applyFont="1" applyFill="1" applyBorder="1"/>
    <xf numFmtId="0" fontId="0" fillId="0" borderId="0" xfId="0" applyAlignment="1">
      <alignment vertical="center" wrapText="1"/>
    </xf>
    <xf numFmtId="0" fontId="37" fillId="0" borderId="0" xfId="0" applyFont="1"/>
    <xf numFmtId="0" fontId="37" fillId="0" borderId="0" xfId="0" applyFont="1" applyFill="1"/>
    <xf numFmtId="0" fontId="7" fillId="0" borderId="0" xfId="0" applyFont="1"/>
    <xf numFmtId="0" fontId="12" fillId="0" borderId="0" xfId="0" applyFont="1" applyBorder="1"/>
    <xf numFmtId="0" fontId="19" fillId="7" borderId="44" xfId="0" applyFont="1" applyFill="1" applyBorder="1" applyAlignment="1">
      <alignment horizontal="center" vertical="center"/>
    </xf>
    <xf numFmtId="0" fontId="20" fillId="7" borderId="60" xfId="0" applyFont="1" applyFill="1" applyBorder="1" applyAlignment="1">
      <alignment horizontal="center" vertical="center" wrapText="1"/>
    </xf>
    <xf numFmtId="0" fontId="20" fillId="7" borderId="6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Border="1"/>
    <xf numFmtId="0" fontId="0" fillId="1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20" fillId="7" borderId="74" xfId="0" applyFont="1" applyFill="1" applyBorder="1" applyAlignment="1">
      <alignment horizontal="center" vertical="center" wrapText="1"/>
    </xf>
    <xf numFmtId="0" fontId="20" fillId="7" borderId="21" xfId="0" applyFont="1" applyFill="1" applyBorder="1" applyAlignment="1">
      <alignment horizontal="center" vertical="center" wrapText="1"/>
    </xf>
    <xf numFmtId="2" fontId="16" fillId="3" borderId="12" xfId="0" applyNumberFormat="1" applyFont="1" applyFill="1" applyBorder="1" applyAlignment="1">
      <alignment horizontal="center" vertical="center"/>
    </xf>
    <xf numFmtId="2" fontId="5" fillId="3" borderId="57" xfId="0" applyNumberFormat="1" applyFont="1" applyFill="1" applyBorder="1" applyAlignment="1">
      <alignment horizontal="center" vertical="center"/>
    </xf>
    <xf numFmtId="2" fontId="0" fillId="3" borderId="69" xfId="0" applyNumberFormat="1" applyFont="1" applyFill="1" applyBorder="1" applyAlignment="1">
      <alignment horizontal="center" vertical="center"/>
    </xf>
    <xf numFmtId="2" fontId="0" fillId="3" borderId="31" xfId="0" applyNumberFormat="1" applyFill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3" borderId="31" xfId="0" quotePrefix="1" applyNumberFormat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2" fontId="0" fillId="3" borderId="24" xfId="0" applyNumberFormat="1" applyFont="1" applyFill="1" applyBorder="1" applyAlignment="1">
      <alignment horizontal="center" vertical="center"/>
    </xf>
    <xf numFmtId="2" fontId="0" fillId="3" borderId="52" xfId="0" applyNumberFormat="1" applyFont="1" applyFill="1" applyBorder="1" applyAlignment="1">
      <alignment horizontal="center" vertical="center"/>
    </xf>
    <xf numFmtId="0" fontId="1" fillId="4" borderId="0" xfId="0" applyFont="1" applyFill="1"/>
    <xf numFmtId="2" fontId="34" fillId="12" borderId="64" xfId="0" applyNumberFormat="1" applyFont="1" applyFill="1" applyBorder="1" applyAlignment="1">
      <alignment horizontal="center" vertical="center" wrapText="1"/>
    </xf>
    <xf numFmtId="2" fontId="32" fillId="0" borderId="64" xfId="0" applyNumberFormat="1" applyFont="1" applyBorder="1" applyAlignment="1">
      <alignment horizontal="center" vertical="center" wrapText="1"/>
    </xf>
    <xf numFmtId="0" fontId="42" fillId="4" borderId="0" xfId="0" applyFont="1" applyFill="1" applyBorder="1"/>
    <xf numFmtId="0" fontId="43" fillId="4" borderId="0" xfId="0" quotePrefix="1" applyFont="1" applyFill="1"/>
    <xf numFmtId="0" fontId="43" fillId="4" borderId="0" xfId="0" applyFont="1" applyFill="1"/>
    <xf numFmtId="0" fontId="0" fillId="0" borderId="75" xfId="0" applyBorder="1"/>
    <xf numFmtId="0" fontId="3" fillId="6" borderId="37" xfId="0" applyFont="1" applyFill="1" applyBorder="1" applyAlignment="1">
      <alignment horizontal="center" vertical="center"/>
    </xf>
    <xf numFmtId="0" fontId="5" fillId="4" borderId="78" xfId="0" applyFont="1" applyFill="1" applyBorder="1"/>
    <xf numFmtId="0" fontId="5" fillId="0" borderId="79" xfId="0" applyFont="1" applyBorder="1"/>
    <xf numFmtId="0" fontId="5" fillId="0" borderId="80" xfId="0" applyFont="1" applyBorder="1"/>
    <xf numFmtId="0" fontId="20" fillId="7" borderId="22" xfId="0" applyFont="1" applyFill="1" applyBorder="1" applyAlignment="1">
      <alignment horizontal="right"/>
    </xf>
    <xf numFmtId="0" fontId="9" fillId="3" borderId="4" xfId="0" applyFont="1" applyFill="1" applyBorder="1" applyAlignment="1">
      <alignment horizontal="center" vertical="center"/>
    </xf>
    <xf numFmtId="9" fontId="18" fillId="3" borderId="60" xfId="0" applyNumberFormat="1" applyFont="1" applyFill="1" applyBorder="1" applyAlignment="1">
      <alignment horizontal="center" vertical="center"/>
    </xf>
    <xf numFmtId="9" fontId="16" fillId="3" borderId="60" xfId="0" applyNumberFormat="1" applyFont="1" applyFill="1" applyBorder="1" applyAlignment="1">
      <alignment horizontal="center" vertical="center"/>
    </xf>
    <xf numFmtId="9" fontId="16" fillId="3" borderId="22" xfId="0" applyNumberFormat="1" applyFont="1" applyFill="1" applyBorder="1" applyAlignment="1">
      <alignment horizontal="center" vertical="center"/>
    </xf>
    <xf numFmtId="9" fontId="16" fillId="3" borderId="44" xfId="0" applyNumberFormat="1" applyFont="1" applyFill="1" applyBorder="1" applyAlignment="1">
      <alignment horizontal="center" vertical="center"/>
    </xf>
    <xf numFmtId="0" fontId="5" fillId="0" borderId="0" xfId="0" quotePrefix="1" applyFont="1"/>
    <xf numFmtId="0" fontId="0" fillId="0" borderId="0" xfId="0" applyAlignment="1">
      <alignment vertical="center"/>
    </xf>
    <xf numFmtId="0" fontId="39" fillId="2" borderId="0" xfId="0" applyFont="1" applyFill="1" applyAlignment="1">
      <alignment horizontal="center"/>
    </xf>
    <xf numFmtId="0" fontId="39" fillId="2" borderId="4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 vertical="center"/>
    </xf>
    <xf numFmtId="2" fontId="34" fillId="5" borderId="63" xfId="0" applyNumberFormat="1" applyFont="1" applyFill="1" applyBorder="1" applyAlignment="1">
      <alignment horizontal="center" vertical="center" wrapText="1"/>
    </xf>
    <xf numFmtId="0" fontId="34" fillId="5" borderId="63" xfId="0" applyFont="1" applyFill="1" applyBorder="1" applyAlignment="1">
      <alignment horizontal="center" vertical="center" wrapText="1"/>
    </xf>
    <xf numFmtId="2" fontId="34" fillId="7" borderId="63" xfId="0" applyNumberFormat="1" applyFont="1" applyFill="1" applyBorder="1" applyAlignment="1">
      <alignment horizontal="center" vertical="center" wrapText="1"/>
    </xf>
    <xf numFmtId="0" fontId="34" fillId="7" borderId="63" xfId="0" applyFont="1" applyFill="1" applyBorder="1" applyAlignment="1">
      <alignment horizontal="center" vertical="center" wrapText="1"/>
    </xf>
    <xf numFmtId="2" fontId="34" fillId="3" borderId="63" xfId="0" applyNumberFormat="1" applyFont="1" applyFill="1" applyBorder="1" applyAlignment="1">
      <alignment horizontal="center" vertical="center" wrapText="1"/>
    </xf>
    <xf numFmtId="0" fontId="34" fillId="3" borderId="63" xfId="0" applyFont="1" applyFill="1" applyBorder="1" applyAlignment="1">
      <alignment horizontal="center" vertical="center" wrapText="1"/>
    </xf>
    <xf numFmtId="0" fontId="32" fillId="4" borderId="63" xfId="0" applyFont="1" applyFill="1" applyBorder="1" applyAlignment="1">
      <alignment horizontal="center" vertical="center" wrapText="1"/>
    </xf>
    <xf numFmtId="2" fontId="34" fillId="4" borderId="63" xfId="0" applyNumberFormat="1" applyFont="1" applyFill="1" applyBorder="1" applyAlignment="1">
      <alignment horizontal="center" vertical="center" wrapText="1"/>
    </xf>
    <xf numFmtId="0" fontId="0" fillId="0" borderId="82" xfId="0" applyBorder="1"/>
    <xf numFmtId="0" fontId="0" fillId="0" borderId="46" xfId="0" applyBorder="1"/>
    <xf numFmtId="0" fontId="32" fillId="0" borderId="37" xfId="0" applyFont="1" applyBorder="1" applyAlignment="1">
      <alignment horizontal="center" vertical="center" wrapText="1"/>
    </xf>
    <xf numFmtId="0" fontId="34" fillId="12" borderId="37" xfId="0" applyFont="1" applyFill="1" applyBorder="1" applyAlignment="1">
      <alignment horizontal="center" vertical="center" wrapText="1"/>
    </xf>
    <xf numFmtId="0" fontId="34" fillId="13" borderId="37" xfId="0" applyFont="1" applyFill="1" applyBorder="1" applyAlignment="1">
      <alignment horizontal="center" vertical="center" wrapText="1"/>
    </xf>
    <xf numFmtId="0" fontId="34" fillId="14" borderId="37" xfId="0" applyFont="1" applyFill="1" applyBorder="1" applyAlignment="1">
      <alignment horizontal="center" vertical="center" wrapText="1"/>
    </xf>
    <xf numFmtId="0" fontId="34" fillId="15" borderId="37" xfId="0" applyFont="1" applyFill="1" applyBorder="1" applyAlignment="1">
      <alignment horizontal="center" vertical="center" wrapText="1"/>
    </xf>
    <xf numFmtId="0" fontId="34" fillId="3" borderId="37" xfId="0" applyFont="1" applyFill="1" applyBorder="1" applyAlignment="1">
      <alignment horizontal="center" vertical="center" wrapText="1"/>
    </xf>
    <xf numFmtId="0" fontId="34" fillId="5" borderId="37" xfId="0" applyFont="1" applyFill="1" applyBorder="1" applyAlignment="1">
      <alignment horizontal="center" vertical="center" wrapText="1"/>
    </xf>
    <xf numFmtId="0" fontId="34" fillId="7" borderId="37" xfId="0" applyFont="1" applyFill="1" applyBorder="1" applyAlignment="1">
      <alignment horizontal="center" vertical="center" wrapText="1"/>
    </xf>
    <xf numFmtId="2" fontId="16" fillId="3" borderId="8" xfId="0" applyNumberFormat="1" applyFont="1" applyFill="1" applyBorder="1" applyAlignment="1">
      <alignment horizontal="center" vertical="center"/>
    </xf>
    <xf numFmtId="2" fontId="6" fillId="7" borderId="61" xfId="0" applyNumberFormat="1" applyFont="1" applyFill="1" applyBorder="1" applyAlignment="1">
      <alignment horizontal="center" vertical="center"/>
    </xf>
    <xf numFmtId="2" fontId="16" fillId="7" borderId="20" xfId="0" applyNumberFormat="1" applyFont="1" applyFill="1" applyBorder="1" applyAlignment="1">
      <alignment horizontal="center" vertical="center"/>
    </xf>
    <xf numFmtId="2" fontId="16" fillId="7" borderId="37" xfId="0" applyNumberFormat="1" applyFont="1" applyFill="1" applyBorder="1" applyAlignment="1">
      <alignment horizontal="center" vertical="center"/>
    </xf>
    <xf numFmtId="0" fontId="5" fillId="0" borderId="83" xfId="0" applyFont="1" applyBorder="1"/>
    <xf numFmtId="2" fontId="8" fillId="6" borderId="16" xfId="0" applyNumberFormat="1" applyFont="1" applyFill="1" applyBorder="1" applyAlignment="1">
      <alignment horizontal="center"/>
    </xf>
    <xf numFmtId="0" fontId="0" fillId="0" borderId="0" xfId="0"/>
    <xf numFmtId="0" fontId="48" fillId="0" borderId="0" xfId="0" applyFont="1" applyAlignment="1">
      <alignment vertical="center"/>
    </xf>
    <xf numFmtId="0" fontId="48" fillId="0" borderId="0" xfId="0" applyFont="1"/>
    <xf numFmtId="0" fontId="19" fillId="7" borderId="85" xfId="0" applyFont="1" applyFill="1" applyBorder="1" applyAlignment="1">
      <alignment horizontal="left" vertical="center"/>
    </xf>
    <xf numFmtId="0" fontId="19" fillId="7" borderId="50" xfId="0" applyFont="1" applyFill="1" applyBorder="1" applyAlignment="1">
      <alignment horizontal="center" vertical="center" wrapText="1"/>
    </xf>
    <xf numFmtId="0" fontId="19" fillId="7" borderId="86" xfId="0" applyFont="1" applyFill="1" applyBorder="1" applyAlignment="1">
      <alignment horizontal="center" vertical="center" wrapText="1"/>
    </xf>
    <xf numFmtId="0" fontId="1" fillId="3" borderId="65" xfId="0" applyFont="1" applyFill="1" applyBorder="1" applyAlignment="1">
      <alignment horizontal="left" vertical="center"/>
    </xf>
    <xf numFmtId="2" fontId="0" fillId="9" borderId="68" xfId="0" applyNumberForma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left" vertical="center"/>
    </xf>
    <xf numFmtId="2" fontId="0" fillId="9" borderId="57" xfId="0" applyNumberForma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left" vertical="center"/>
    </xf>
    <xf numFmtId="2" fontId="0" fillId="9" borderId="67" xfId="0" applyNumberFormat="1" applyFill="1" applyBorder="1" applyAlignment="1">
      <alignment horizontal="center" vertical="center"/>
    </xf>
    <xf numFmtId="2" fontId="3" fillId="6" borderId="90" xfId="0" applyNumberFormat="1" applyFont="1" applyFill="1" applyBorder="1" applyAlignment="1">
      <alignment horizontal="center" vertical="center"/>
    </xf>
    <xf numFmtId="0" fontId="0" fillId="9" borderId="19" xfId="0" applyNumberFormat="1" applyFont="1" applyFill="1" applyBorder="1" applyAlignment="1">
      <alignment horizontal="center" vertical="center"/>
    </xf>
    <xf numFmtId="0" fontId="0" fillId="9" borderId="4" xfId="0" applyNumberFormat="1" applyFont="1" applyFill="1" applyBorder="1" applyAlignment="1">
      <alignment horizontal="center" vertical="center"/>
    </xf>
    <xf numFmtId="0" fontId="0" fillId="9" borderId="12" xfId="0" applyNumberFormat="1" applyFont="1" applyFill="1" applyBorder="1" applyAlignment="1">
      <alignment horizontal="center" vertical="center"/>
    </xf>
    <xf numFmtId="0" fontId="16" fillId="4" borderId="8" xfId="0" applyFont="1" applyFill="1" applyBorder="1" applyAlignment="1" applyProtection="1">
      <alignment horizontal="center" vertical="center"/>
      <protection locked="0"/>
    </xf>
    <xf numFmtId="0" fontId="16" fillId="4" borderId="4" xfId="0" applyFont="1" applyFill="1" applyBorder="1" applyAlignment="1" applyProtection="1">
      <alignment horizontal="center" vertical="center"/>
      <protection locked="0"/>
    </xf>
    <xf numFmtId="0" fontId="16" fillId="4" borderId="12" xfId="0" applyFont="1" applyFill="1" applyBorder="1" applyAlignment="1" applyProtection="1">
      <alignment horizontal="center" vertical="center"/>
      <protection locked="0"/>
    </xf>
    <xf numFmtId="0" fontId="0" fillId="0" borderId="65" xfId="0" applyFont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9" fontId="0" fillId="0" borderId="8" xfId="0" applyNumberFormat="1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5" fillId="0" borderId="42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9" fontId="5" fillId="0" borderId="4" xfId="0" applyNumberFormat="1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164" fontId="0" fillId="0" borderId="19" xfId="0" applyNumberFormat="1" applyFont="1" applyFill="1" applyBorder="1" applyAlignment="1" applyProtection="1">
      <alignment horizontal="center" vertical="center"/>
      <protection locked="0"/>
    </xf>
    <xf numFmtId="9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164" fontId="0" fillId="0" borderId="4" xfId="0" applyNumberFormat="1" applyFont="1" applyFill="1" applyBorder="1" applyAlignment="1" applyProtection="1">
      <alignment horizontal="center" vertical="center"/>
      <protection locked="0"/>
    </xf>
    <xf numFmtId="9" fontId="0" fillId="0" borderId="4" xfId="0" applyNumberFormat="1" applyFont="1" applyBorder="1" applyAlignment="1" applyProtection="1">
      <alignment horizontal="center" vertical="center"/>
      <protection locked="0"/>
    </xf>
    <xf numFmtId="164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64" fontId="0" fillId="0" borderId="12" xfId="0" applyNumberFormat="1" applyFont="1" applyBorder="1" applyAlignment="1" applyProtection="1">
      <alignment horizontal="center" vertical="center"/>
      <protection locked="0"/>
    </xf>
    <xf numFmtId="9" fontId="0" fillId="0" borderId="53" xfId="0" applyNumberFormat="1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9" fontId="0" fillId="0" borderId="13" xfId="0" applyNumberFormat="1" applyFont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0" fontId="16" fillId="0" borderId="36" xfId="0" applyFont="1" applyFill="1" applyBorder="1" applyAlignment="1" applyProtection="1">
      <alignment horizontal="center" vertical="center"/>
      <protection locked="0"/>
    </xf>
    <xf numFmtId="0" fontId="16" fillId="0" borderId="56" xfId="0" applyFont="1" applyBorder="1" applyAlignment="1" applyProtection="1">
      <alignment horizontal="left"/>
      <protection locked="0"/>
    </xf>
    <xf numFmtId="49" fontId="16" fillId="0" borderId="67" xfId="0" applyNumberFormat="1" applyFont="1" applyFill="1" applyBorder="1" applyAlignment="1" applyProtection="1">
      <alignment horizontal="left"/>
      <protection locked="0"/>
    </xf>
    <xf numFmtId="49" fontId="16" fillId="0" borderId="72" xfId="0" applyNumberFormat="1" applyFont="1" applyBorder="1" applyAlignment="1" applyProtection="1">
      <alignment horizontal="left"/>
      <protection locked="0"/>
    </xf>
    <xf numFmtId="14" fontId="16" fillId="0" borderId="57" xfId="0" applyNumberFormat="1" applyFont="1" applyFill="1" applyBorder="1" applyAlignment="1" applyProtection="1">
      <alignment horizontal="left"/>
      <protection locked="0"/>
    </xf>
    <xf numFmtId="14" fontId="16" fillId="0" borderId="72" xfId="0" applyNumberFormat="1" applyFont="1" applyFill="1" applyBorder="1" applyAlignment="1" applyProtection="1">
      <alignment horizontal="left"/>
      <protection locked="0"/>
    </xf>
    <xf numFmtId="0" fontId="16" fillId="0" borderId="57" xfId="0" applyNumberFormat="1" applyFont="1" applyFill="1" applyBorder="1" applyAlignment="1" applyProtection="1">
      <alignment horizontal="left"/>
      <protection locked="0"/>
    </xf>
    <xf numFmtId="0" fontId="16" fillId="0" borderId="57" xfId="0" applyFont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left"/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0" fillId="0" borderId="62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43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33" fillId="11" borderId="45" xfId="0" applyFont="1" applyFill="1" applyBorder="1" applyAlignment="1">
      <alignment horizontal="center" vertical="center" wrapText="1"/>
    </xf>
    <xf numFmtId="0" fontId="33" fillId="11" borderId="46" xfId="0" applyFont="1" applyFill="1" applyBorder="1" applyAlignment="1">
      <alignment horizontal="center" vertical="center" wrapText="1"/>
    </xf>
    <xf numFmtId="0" fontId="32" fillId="0" borderId="73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4" fillId="12" borderId="45" xfId="0" applyFont="1" applyFill="1" applyBorder="1" applyAlignment="1">
      <alignment horizontal="center" vertical="center" wrapText="1"/>
    </xf>
    <xf numFmtId="0" fontId="34" fillId="12" borderId="46" xfId="0" applyFont="1" applyFill="1" applyBorder="1" applyAlignment="1">
      <alignment horizontal="center" vertical="center" wrapText="1"/>
    </xf>
    <xf numFmtId="0" fontId="34" fillId="13" borderId="73" xfId="0" applyFont="1" applyFill="1" applyBorder="1" applyAlignment="1">
      <alignment horizontal="center" vertical="center" wrapText="1"/>
    </xf>
    <xf numFmtId="0" fontId="34" fillId="13" borderId="0" xfId="0" applyFont="1" applyFill="1" applyBorder="1" applyAlignment="1">
      <alignment horizontal="center" vertical="center" wrapText="1"/>
    </xf>
    <xf numFmtId="0" fontId="34" fillId="14" borderId="45" xfId="0" applyFont="1" applyFill="1" applyBorder="1" applyAlignment="1">
      <alignment horizontal="center" vertical="center" wrapText="1"/>
    </xf>
    <xf numFmtId="0" fontId="34" fillId="14" borderId="46" xfId="0" applyFont="1" applyFill="1" applyBorder="1" applyAlignment="1">
      <alignment horizontal="center" vertical="center" wrapText="1"/>
    </xf>
    <xf numFmtId="0" fontId="34" fillId="15" borderId="73" xfId="0" applyFont="1" applyFill="1" applyBorder="1" applyAlignment="1">
      <alignment horizontal="center" vertical="center" wrapText="1"/>
    </xf>
    <xf numFmtId="0" fontId="34" fillId="15" borderId="0" xfId="0" applyFont="1" applyFill="1" applyBorder="1" applyAlignment="1">
      <alignment horizontal="center" vertical="center" wrapText="1"/>
    </xf>
    <xf numFmtId="0" fontId="34" fillId="13" borderId="45" xfId="0" applyFont="1" applyFill="1" applyBorder="1" applyAlignment="1">
      <alignment horizontal="center" vertical="center" wrapText="1"/>
    </xf>
    <xf numFmtId="0" fontId="34" fillId="13" borderId="46" xfId="0" applyFont="1" applyFill="1" applyBorder="1" applyAlignment="1">
      <alignment horizontal="center" vertical="center" wrapText="1"/>
    </xf>
    <xf numFmtId="0" fontId="33" fillId="11" borderId="73" xfId="0" applyFont="1" applyFill="1" applyBorder="1" applyAlignment="1">
      <alignment horizontal="center" vertical="center" wrapText="1"/>
    </xf>
    <xf numFmtId="0" fontId="33" fillId="11" borderId="0" xfId="0" applyFont="1" applyFill="1" applyBorder="1" applyAlignment="1">
      <alignment horizontal="center" vertical="center" wrapText="1"/>
    </xf>
    <xf numFmtId="0" fontId="34" fillId="15" borderId="45" xfId="0" applyFont="1" applyFill="1" applyBorder="1" applyAlignment="1">
      <alignment horizontal="center" vertical="center" wrapText="1"/>
    </xf>
    <xf numFmtId="0" fontId="34" fillId="15" borderId="46" xfId="0" applyFont="1" applyFill="1" applyBorder="1" applyAlignment="1">
      <alignment horizontal="center" vertical="center" wrapText="1"/>
    </xf>
    <xf numFmtId="0" fontId="34" fillId="5" borderId="45" xfId="0" applyFont="1" applyFill="1" applyBorder="1" applyAlignment="1">
      <alignment horizontal="center" vertical="center" wrapText="1"/>
    </xf>
    <xf numFmtId="0" fontId="34" fillId="5" borderId="4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2" fillId="10" borderId="25" xfId="0" applyFont="1" applyFill="1" applyBorder="1" applyAlignment="1">
      <alignment horizontal="right" vertical="center"/>
    </xf>
    <xf numFmtId="0" fontId="22" fillId="10" borderId="26" xfId="0" applyFont="1" applyFill="1" applyBorder="1" applyAlignment="1">
      <alignment horizontal="right" vertical="center"/>
    </xf>
    <xf numFmtId="0" fontId="22" fillId="10" borderId="27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22" fillId="10" borderId="45" xfId="0" applyFont="1" applyFill="1" applyBorder="1" applyAlignment="1">
      <alignment horizontal="right"/>
    </xf>
    <xf numFmtId="0" fontId="22" fillId="10" borderId="59" xfId="0" applyFont="1" applyFill="1" applyBorder="1" applyAlignment="1">
      <alignment horizontal="right"/>
    </xf>
    <xf numFmtId="0" fontId="5" fillId="0" borderId="14" xfId="0" applyFont="1" applyBorder="1" applyAlignment="1">
      <alignment horizontal="left" vertical="center" wrapText="1"/>
    </xf>
    <xf numFmtId="0" fontId="22" fillId="10" borderId="76" xfId="0" applyFont="1" applyFill="1" applyBorder="1" applyAlignment="1">
      <alignment horizontal="right"/>
    </xf>
    <xf numFmtId="0" fontId="22" fillId="10" borderId="16" xfId="0" applyFont="1" applyFill="1" applyBorder="1" applyAlignment="1">
      <alignment horizontal="right"/>
    </xf>
    <xf numFmtId="0" fontId="22" fillId="10" borderId="0" xfId="0" applyFont="1" applyFill="1" applyBorder="1" applyAlignment="1">
      <alignment horizontal="right"/>
    </xf>
    <xf numFmtId="0" fontId="22" fillId="10" borderId="45" xfId="0" applyFont="1" applyFill="1" applyBorder="1" applyAlignment="1">
      <alignment horizontal="right" vertical="center"/>
    </xf>
    <xf numFmtId="0" fontId="22" fillId="10" borderId="46" xfId="0" applyFont="1" applyFill="1" applyBorder="1" applyAlignment="1">
      <alignment horizontal="right" vertical="center"/>
    </xf>
    <xf numFmtId="0" fontId="22" fillId="10" borderId="47" xfId="0" applyFont="1" applyFill="1" applyBorder="1" applyAlignment="1">
      <alignment horizontal="right" vertical="center"/>
    </xf>
    <xf numFmtId="0" fontId="20" fillId="7" borderId="45" xfId="0" applyFont="1" applyFill="1" applyBorder="1" applyAlignment="1">
      <alignment horizontal="right" vertical="center"/>
    </xf>
    <xf numFmtId="0" fontId="20" fillId="7" borderId="59" xfId="0" applyFont="1" applyFill="1" applyBorder="1" applyAlignment="1">
      <alignment horizontal="right" vertic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7" fillId="2" borderId="16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27" fillId="2" borderId="43" xfId="0" applyFont="1" applyFill="1" applyBorder="1" applyAlignment="1">
      <alignment horizontal="center"/>
    </xf>
    <xf numFmtId="0" fontId="36" fillId="2" borderId="43" xfId="0" applyFont="1" applyFill="1" applyBorder="1" applyAlignment="1">
      <alignment horizontal="center"/>
    </xf>
    <xf numFmtId="0" fontId="41" fillId="4" borderId="77" xfId="0" applyFont="1" applyFill="1" applyBorder="1" applyAlignment="1">
      <alignment horizontal="left" vertical="center"/>
    </xf>
    <xf numFmtId="0" fontId="19" fillId="7" borderId="15" xfId="0" applyFont="1" applyFill="1" applyBorder="1" applyAlignment="1">
      <alignment horizontal="center" vertical="center" wrapText="1"/>
    </xf>
    <xf numFmtId="0" fontId="19" fillId="7" borderId="32" xfId="0" applyFont="1" applyFill="1" applyBorder="1" applyAlignment="1">
      <alignment horizontal="center" vertical="center" wrapText="1"/>
    </xf>
    <xf numFmtId="0" fontId="19" fillId="7" borderId="48" xfId="0" applyFont="1" applyFill="1" applyBorder="1" applyAlignment="1">
      <alignment horizontal="center" vertical="center" wrapText="1"/>
    </xf>
    <xf numFmtId="0" fontId="19" fillId="7" borderId="49" xfId="0" applyFont="1" applyFill="1" applyBorder="1" applyAlignment="1">
      <alignment horizontal="center" vertical="center" wrapText="1"/>
    </xf>
    <xf numFmtId="0" fontId="0" fillId="4" borderId="45" xfId="0" applyFont="1" applyFill="1" applyBorder="1" applyAlignment="1" applyProtection="1">
      <alignment horizontal="center" vertical="center" wrapText="1"/>
      <protection locked="0"/>
    </xf>
    <xf numFmtId="0" fontId="0" fillId="4" borderId="47" xfId="0" applyFont="1" applyFill="1" applyBorder="1" applyAlignment="1" applyProtection="1">
      <alignment horizontal="center" vertical="center" wrapText="1"/>
      <protection locked="0"/>
    </xf>
    <xf numFmtId="0" fontId="27" fillId="2" borderId="45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27" fillId="2" borderId="46" xfId="0" applyFont="1" applyFill="1" applyBorder="1" applyAlignment="1">
      <alignment horizontal="center"/>
    </xf>
    <xf numFmtId="0" fontId="27" fillId="2" borderId="84" xfId="0" applyFont="1" applyFill="1" applyBorder="1" applyAlignment="1">
      <alignment horizontal="center"/>
    </xf>
    <xf numFmtId="0" fontId="39" fillId="2" borderId="45" xfId="0" applyFont="1" applyFill="1" applyBorder="1" applyAlignment="1">
      <alignment horizontal="center"/>
    </xf>
    <xf numFmtId="0" fontId="39" fillId="2" borderId="46" xfId="0" applyFont="1" applyFill="1" applyBorder="1" applyAlignment="1">
      <alignment horizontal="center"/>
    </xf>
    <xf numFmtId="0" fontId="41" fillId="4" borderId="78" xfId="0" applyFont="1" applyFill="1" applyBorder="1" applyAlignment="1">
      <alignment horizontal="left" vertical="center"/>
    </xf>
    <xf numFmtId="0" fontId="22" fillId="4" borderId="78" xfId="0" applyFont="1" applyFill="1" applyBorder="1" applyAlignment="1">
      <alignment horizontal="left" vertical="center"/>
    </xf>
    <xf numFmtId="0" fontId="22" fillId="4" borderId="81" xfId="0" applyFont="1" applyFill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22" fillId="10" borderId="73" xfId="0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right" vertical="center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20" fillId="7" borderId="46" xfId="0" applyFont="1" applyFill="1" applyBorder="1" applyAlignment="1">
      <alignment horizontal="right" vertical="center"/>
    </xf>
    <xf numFmtId="0" fontId="20" fillId="7" borderId="47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left" vertical="center"/>
    </xf>
    <xf numFmtId="0" fontId="1" fillId="7" borderId="6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1" fillId="7" borderId="4" xfId="0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1" fillId="6" borderId="3" xfId="0" quotePrefix="1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49" fontId="6" fillId="6" borderId="1" xfId="0" applyNumberFormat="1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left" vertical="center"/>
    </xf>
    <xf numFmtId="0" fontId="28" fillId="4" borderId="1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/>
    </xf>
    <xf numFmtId="49" fontId="6" fillId="6" borderId="4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16" fillId="0" borderId="36" xfId="0" applyFont="1" applyFill="1" applyBorder="1" applyAlignment="1" applyProtection="1">
      <alignment horizontal="center" vertical="center"/>
      <protection locked="0"/>
    </xf>
    <xf numFmtId="0" fontId="16" fillId="0" borderId="35" xfId="0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25" fillId="0" borderId="36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35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26" fillId="0" borderId="34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>
      <alignment horizontal="center" vertical="center"/>
    </xf>
    <xf numFmtId="0" fontId="22" fillId="10" borderId="87" xfId="0" applyFont="1" applyFill="1" applyBorder="1" applyAlignment="1">
      <alignment horizontal="right" vertical="center"/>
    </xf>
    <xf numFmtId="0" fontId="22" fillId="10" borderId="88" xfId="0" applyFont="1" applyFill="1" applyBorder="1" applyAlignment="1">
      <alignment horizontal="right" vertical="center"/>
    </xf>
    <xf numFmtId="0" fontId="22" fillId="10" borderId="89" xfId="0" applyFont="1" applyFill="1" applyBorder="1" applyAlignment="1">
      <alignment horizontal="right" vertic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579120</xdr:colOff>
          <xdr:row>43</xdr:row>
          <xdr:rowOff>38100</xdr:rowOff>
        </xdr:from>
        <xdr:to>
          <xdr:col>2</xdr:col>
          <xdr:colOff>792480</xdr:colOff>
          <xdr:row>43</xdr:row>
          <xdr:rowOff>335280</xdr:rowOff>
        </xdr:to>
        <xdr:sp macro="" textlink="">
          <xdr:nvSpPr>
            <xdr:cNvPr id="1026" name="Option Button 2" descr="Radial button for Satisfactory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6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43</xdr:row>
          <xdr:rowOff>7620</xdr:rowOff>
        </xdr:from>
        <xdr:to>
          <xdr:col>4</xdr:col>
          <xdr:colOff>883920</xdr:colOff>
          <xdr:row>44</xdr:row>
          <xdr:rowOff>0</xdr:rowOff>
        </xdr:to>
        <xdr:sp macro="" textlink="">
          <xdr:nvSpPr>
            <xdr:cNvPr id="1027" name="Option Button 3" descr="Radial button for unsatisfactory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6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97E8E-D015-485F-82E1-FEACE1A5A953}">
  <sheetPr codeName="Sheet2">
    <tabColor theme="3" tint="-0.499984740745262"/>
  </sheetPr>
  <dimension ref="A1:E37"/>
  <sheetViews>
    <sheetView topLeftCell="A6" zoomScale="90" zoomScaleNormal="90" workbookViewId="0">
      <selection activeCell="B11" sqref="B11"/>
    </sheetView>
  </sheetViews>
  <sheetFormatPr defaultRowHeight="14.4" x14ac:dyDescent="0.3"/>
  <cols>
    <col min="1" max="1" width="15.5546875" customWidth="1"/>
    <col min="2" max="5" width="25.5546875" customWidth="1"/>
  </cols>
  <sheetData>
    <row r="1" spans="1:5" ht="45" customHeight="1" thickTop="1" thickBot="1" x14ac:dyDescent="0.35">
      <c r="A1" s="259" t="s">
        <v>96</v>
      </c>
      <c r="B1" s="259"/>
      <c r="C1" s="259"/>
      <c r="D1" s="259"/>
      <c r="E1" s="259"/>
    </row>
    <row r="2" spans="1:5" ht="45" customHeight="1" thickTop="1" thickBot="1" x14ac:dyDescent="0.35">
      <c r="A2" s="260" t="s">
        <v>174</v>
      </c>
      <c r="B2" s="260"/>
      <c r="C2" s="260"/>
      <c r="D2" s="260"/>
      <c r="E2" s="260"/>
    </row>
    <row r="3" spans="1:5" ht="60" customHeight="1" thickTop="1" thickBot="1" x14ac:dyDescent="0.35">
      <c r="A3" s="260" t="s">
        <v>171</v>
      </c>
      <c r="B3" s="260"/>
      <c r="C3" s="260"/>
      <c r="D3" s="260"/>
      <c r="E3" s="260"/>
    </row>
    <row r="4" spans="1:5" ht="129.9" customHeight="1" thickTop="1" thickBot="1" x14ac:dyDescent="0.35">
      <c r="A4" s="102" t="s">
        <v>97</v>
      </c>
      <c r="B4" s="260" t="s">
        <v>168</v>
      </c>
      <c r="C4" s="260"/>
      <c r="D4" s="260"/>
      <c r="E4" s="260"/>
    </row>
    <row r="5" spans="1:5" ht="60" customHeight="1" thickTop="1" thickBot="1" x14ac:dyDescent="0.35">
      <c r="A5" s="102" t="s">
        <v>97</v>
      </c>
      <c r="B5" s="260" t="s">
        <v>170</v>
      </c>
      <c r="C5" s="260"/>
      <c r="D5" s="260"/>
      <c r="E5" s="260"/>
    </row>
    <row r="6" spans="1:5" ht="45" customHeight="1" thickTop="1" thickBot="1" x14ac:dyDescent="0.35">
      <c r="A6" s="258" t="s">
        <v>98</v>
      </c>
      <c r="B6" s="258"/>
      <c r="C6" s="258"/>
      <c r="D6" s="258"/>
      <c r="E6" s="258"/>
    </row>
    <row r="7" spans="1:5" ht="75" customHeight="1" thickBot="1" x14ac:dyDescent="0.35">
      <c r="A7" s="261" t="s">
        <v>99</v>
      </c>
      <c r="B7" s="262"/>
      <c r="C7" s="262"/>
      <c r="D7" s="262"/>
      <c r="E7" s="263"/>
    </row>
    <row r="9" spans="1:5" ht="30" customHeight="1" x14ac:dyDescent="0.3">
      <c r="A9" s="264" t="s">
        <v>100</v>
      </c>
      <c r="B9" s="265"/>
      <c r="C9" s="265"/>
      <c r="D9" s="265"/>
      <c r="E9" s="265"/>
    </row>
    <row r="10" spans="1:5" ht="15" thickBot="1" x14ac:dyDescent="0.35">
      <c r="A10" s="21"/>
      <c r="B10" s="266" t="s">
        <v>101</v>
      </c>
      <c r="C10" s="266"/>
      <c r="D10" s="266"/>
    </row>
    <row r="11" spans="1:5" ht="30" customHeight="1" thickBot="1" x14ac:dyDescent="0.35">
      <c r="B11" s="103" t="s">
        <v>102</v>
      </c>
      <c r="C11" s="268" t="s">
        <v>103</v>
      </c>
      <c r="D11" s="269"/>
      <c r="E11" s="104" t="s">
        <v>104</v>
      </c>
    </row>
    <row r="12" spans="1:5" ht="15" thickBot="1" x14ac:dyDescent="0.35">
      <c r="B12" s="181" t="s">
        <v>138</v>
      </c>
      <c r="C12" s="270" t="s">
        <v>137</v>
      </c>
      <c r="D12" s="271"/>
      <c r="E12" s="185" t="s">
        <v>88</v>
      </c>
    </row>
    <row r="13" spans="1:5" ht="15" thickBot="1" x14ac:dyDescent="0.35">
      <c r="B13" s="180" t="s">
        <v>134</v>
      </c>
      <c r="C13" s="272" t="s">
        <v>175</v>
      </c>
      <c r="D13" s="273"/>
      <c r="E13" s="186" t="s">
        <v>87</v>
      </c>
    </row>
    <row r="14" spans="1:5" ht="15" thickBot="1" x14ac:dyDescent="0.35">
      <c r="B14" s="178" t="s">
        <v>135</v>
      </c>
      <c r="C14" s="274" t="s">
        <v>176</v>
      </c>
      <c r="D14" s="275"/>
      <c r="E14" s="187" t="s">
        <v>86</v>
      </c>
    </row>
    <row r="15" spans="1:5" ht="15" thickBot="1" x14ac:dyDescent="0.35">
      <c r="B15" s="176" t="s">
        <v>136</v>
      </c>
      <c r="C15" s="276" t="s">
        <v>177</v>
      </c>
      <c r="D15" s="277"/>
      <c r="E15" s="188" t="s">
        <v>105</v>
      </c>
    </row>
    <row r="16" spans="1:5" ht="15" thickBot="1" x14ac:dyDescent="0.35">
      <c r="B16" s="267" t="s">
        <v>106</v>
      </c>
      <c r="C16" s="266"/>
      <c r="D16" s="183"/>
    </row>
    <row r="17" spans="2:5" ht="30" customHeight="1" thickBot="1" x14ac:dyDescent="0.35">
      <c r="B17" s="108" t="s">
        <v>107</v>
      </c>
      <c r="C17" s="104" t="s">
        <v>108</v>
      </c>
    </row>
    <row r="18" spans="2:5" ht="15" thickBot="1" x14ac:dyDescent="0.35">
      <c r="B18" s="180" t="s">
        <v>159</v>
      </c>
      <c r="C18" s="154">
        <v>3</v>
      </c>
    </row>
    <row r="19" spans="2:5" ht="15" thickBot="1" x14ac:dyDescent="0.35">
      <c r="B19" s="181" t="s">
        <v>158</v>
      </c>
      <c r="C19" s="155">
        <v>2.5</v>
      </c>
    </row>
    <row r="20" spans="2:5" ht="15" thickBot="1" x14ac:dyDescent="0.35">
      <c r="B20" s="180" t="s">
        <v>157</v>
      </c>
      <c r="C20" s="154">
        <v>2</v>
      </c>
    </row>
    <row r="21" spans="2:5" ht="15" thickBot="1" x14ac:dyDescent="0.35">
      <c r="B21" s="181" t="s">
        <v>156</v>
      </c>
      <c r="C21" s="155">
        <v>1.5</v>
      </c>
    </row>
    <row r="22" spans="2:5" ht="15" thickBot="1" x14ac:dyDescent="0.35">
      <c r="B22" s="180" t="s">
        <v>155</v>
      </c>
      <c r="C22" s="154">
        <v>1</v>
      </c>
    </row>
    <row r="23" spans="2:5" ht="15" thickBot="1" x14ac:dyDescent="0.35">
      <c r="B23" s="181" t="s">
        <v>154</v>
      </c>
      <c r="C23" s="155">
        <v>0.5</v>
      </c>
    </row>
    <row r="24" spans="2:5" ht="15" thickBot="1" x14ac:dyDescent="0.35">
      <c r="B24" s="180" t="s">
        <v>153</v>
      </c>
      <c r="C24" s="154">
        <v>0</v>
      </c>
    </row>
    <row r="25" spans="2:5" ht="15" thickBot="1" x14ac:dyDescent="0.35">
      <c r="B25" s="266" t="s">
        <v>172</v>
      </c>
      <c r="C25" s="266"/>
      <c r="D25" s="266"/>
    </row>
    <row r="26" spans="2:5" ht="30" customHeight="1" thickBot="1" x14ac:dyDescent="0.35">
      <c r="B26" s="108" t="s">
        <v>109</v>
      </c>
      <c r="C26" s="268" t="s">
        <v>103</v>
      </c>
      <c r="D26" s="269"/>
      <c r="E26" s="104" t="s">
        <v>104</v>
      </c>
    </row>
    <row r="27" spans="2:5" ht="15" thickBot="1" x14ac:dyDescent="0.35">
      <c r="B27" s="182" t="s">
        <v>138</v>
      </c>
      <c r="C27" s="278" t="s">
        <v>140</v>
      </c>
      <c r="D27" s="279"/>
      <c r="E27" s="189" t="s">
        <v>88</v>
      </c>
    </row>
    <row r="28" spans="2:5" ht="15" thickBot="1" x14ac:dyDescent="0.35">
      <c r="B28" s="179" t="s">
        <v>134</v>
      </c>
      <c r="C28" s="272" t="s">
        <v>178</v>
      </c>
      <c r="D28" s="273"/>
      <c r="E28" s="186" t="s">
        <v>87</v>
      </c>
    </row>
    <row r="29" spans="2:5" ht="15" thickBot="1" x14ac:dyDescent="0.35">
      <c r="B29" s="177" t="s">
        <v>139</v>
      </c>
      <c r="C29" s="280" t="s">
        <v>179</v>
      </c>
      <c r="D29" s="281"/>
      <c r="E29" s="187" t="s">
        <v>86</v>
      </c>
    </row>
    <row r="30" spans="2:5" ht="15" thickBot="1" x14ac:dyDescent="0.35">
      <c r="B30" s="175" t="s">
        <v>136</v>
      </c>
      <c r="C30" s="276" t="s">
        <v>180</v>
      </c>
      <c r="D30" s="277"/>
      <c r="E30" s="188" t="s">
        <v>105</v>
      </c>
    </row>
    <row r="31" spans="2:5" ht="15" thickBot="1" x14ac:dyDescent="0.35">
      <c r="B31" s="153" t="s">
        <v>133</v>
      </c>
      <c r="C31" s="184"/>
      <c r="D31" s="184"/>
    </row>
    <row r="32" spans="2:5" ht="30" customHeight="1" thickBot="1" x14ac:dyDescent="0.35">
      <c r="B32" s="108" t="s">
        <v>143</v>
      </c>
      <c r="C32" s="282" t="s">
        <v>103</v>
      </c>
      <c r="D32" s="283"/>
      <c r="E32" s="104" t="s">
        <v>128</v>
      </c>
    </row>
    <row r="33" spans="2:5" ht="15" thickBot="1" x14ac:dyDescent="0.35">
      <c r="B33" s="109" t="s">
        <v>88</v>
      </c>
      <c r="C33" s="284" t="s">
        <v>144</v>
      </c>
      <c r="D33" s="285"/>
      <c r="E33" s="189" t="s">
        <v>141</v>
      </c>
    </row>
    <row r="34" spans="2:5" ht="15" thickBot="1" x14ac:dyDescent="0.35">
      <c r="B34" s="105" t="s">
        <v>87</v>
      </c>
      <c r="C34" s="272" t="s">
        <v>181</v>
      </c>
      <c r="D34" s="273"/>
      <c r="E34" s="190" t="s">
        <v>184</v>
      </c>
    </row>
    <row r="35" spans="2:5" ht="15" thickBot="1" x14ac:dyDescent="0.35">
      <c r="B35" s="106" t="s">
        <v>86</v>
      </c>
      <c r="C35" s="280" t="s">
        <v>182</v>
      </c>
      <c r="D35" s="281"/>
      <c r="E35" s="192" t="s">
        <v>185</v>
      </c>
    </row>
    <row r="36" spans="2:5" ht="15" thickBot="1" x14ac:dyDescent="0.35">
      <c r="B36" s="107" t="s">
        <v>105</v>
      </c>
      <c r="C36" s="286" t="s">
        <v>183</v>
      </c>
      <c r="D36" s="287"/>
      <c r="E36" s="191" t="s">
        <v>142</v>
      </c>
    </row>
    <row r="37" spans="2:5" x14ac:dyDescent="0.3">
      <c r="C37" s="183"/>
      <c r="D37" s="183"/>
    </row>
  </sheetData>
  <mergeCells count="26">
    <mergeCell ref="C32:D32"/>
    <mergeCell ref="C33:D33"/>
    <mergeCell ref="C34:D34"/>
    <mergeCell ref="C35:D35"/>
    <mergeCell ref="C36:D36"/>
    <mergeCell ref="C26:D26"/>
    <mergeCell ref="C27:D27"/>
    <mergeCell ref="C28:D28"/>
    <mergeCell ref="C29:D29"/>
    <mergeCell ref="C30:D30"/>
    <mergeCell ref="A7:E7"/>
    <mergeCell ref="A9:E9"/>
    <mergeCell ref="B10:D10"/>
    <mergeCell ref="B16:C16"/>
    <mergeCell ref="B25:D25"/>
    <mergeCell ref="C11:D11"/>
    <mergeCell ref="C12:D12"/>
    <mergeCell ref="C13:D13"/>
    <mergeCell ref="C14:D14"/>
    <mergeCell ref="C15:D15"/>
    <mergeCell ref="A6:E6"/>
    <mergeCell ref="A1:E1"/>
    <mergeCell ref="A2:E2"/>
    <mergeCell ref="A3:E3"/>
    <mergeCell ref="B4:E4"/>
    <mergeCell ref="B5:E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EF432-E24B-42D6-983D-E114DAB7AB8E}">
  <sheetPr codeName="Sheet1">
    <tabColor theme="9" tint="-0.499984740745262"/>
  </sheetPr>
  <dimension ref="A1:E21"/>
  <sheetViews>
    <sheetView zoomScale="80" zoomScaleNormal="80" workbookViewId="0">
      <selection activeCell="B9" sqref="B9"/>
    </sheetView>
  </sheetViews>
  <sheetFormatPr defaultRowHeight="14.4" x14ac:dyDescent="0.3"/>
  <cols>
    <col min="1" max="1" width="25.5546875" style="6" customWidth="1"/>
    <col min="2" max="2" width="95.5546875" customWidth="1"/>
    <col min="3" max="24" width="12.5546875" customWidth="1"/>
  </cols>
  <sheetData>
    <row r="1" spans="1:5" s="6" customFormat="1" ht="75" customHeight="1" thickBot="1" x14ac:dyDescent="0.35">
      <c r="A1" s="288" t="s">
        <v>169</v>
      </c>
      <c r="B1" s="288"/>
      <c r="D1" s="8"/>
      <c r="E1" s="8"/>
    </row>
    <row r="2" spans="1:5" ht="14.4" customHeight="1" x14ac:dyDescent="0.3">
      <c r="A2" s="113" t="s">
        <v>13</v>
      </c>
      <c r="B2" s="248"/>
      <c r="C2" s="18"/>
    </row>
    <row r="3" spans="1:5" ht="14.4" customHeight="1" x14ac:dyDescent="0.3">
      <c r="A3" s="114" t="s">
        <v>32</v>
      </c>
      <c r="B3" s="253"/>
      <c r="C3" s="18"/>
    </row>
    <row r="4" spans="1:5" x14ac:dyDescent="0.3">
      <c r="A4" s="115" t="s">
        <v>14</v>
      </c>
      <c r="B4" s="254"/>
      <c r="C4" s="18"/>
    </row>
    <row r="5" spans="1:5" ht="15" thickBot="1" x14ac:dyDescent="0.35">
      <c r="A5" s="116" t="s">
        <v>33</v>
      </c>
      <c r="B5" s="249"/>
      <c r="C5" s="18"/>
    </row>
    <row r="6" spans="1:5" ht="15" thickTop="1" x14ac:dyDescent="0.3">
      <c r="A6" s="117" t="s">
        <v>111</v>
      </c>
      <c r="B6" s="255"/>
      <c r="C6" s="111"/>
      <c r="D6" s="18"/>
    </row>
    <row r="7" spans="1:5" x14ac:dyDescent="0.3">
      <c r="A7" s="118" t="s">
        <v>110</v>
      </c>
      <c r="B7" s="256"/>
      <c r="C7" s="111"/>
      <c r="D7" s="18"/>
    </row>
    <row r="8" spans="1:5" x14ac:dyDescent="0.3">
      <c r="A8" s="110" t="s">
        <v>112</v>
      </c>
      <c r="B8" s="256"/>
      <c r="C8" s="111"/>
      <c r="D8" s="18"/>
    </row>
    <row r="9" spans="1:5" ht="15" thickBot="1" x14ac:dyDescent="0.35">
      <c r="A9" s="124" t="s">
        <v>31</v>
      </c>
      <c r="B9" s="250"/>
    </row>
    <row r="10" spans="1:5" x14ac:dyDescent="0.3">
      <c r="A10" s="122" t="s">
        <v>0</v>
      </c>
      <c r="B10" s="123" t="s">
        <v>18</v>
      </c>
      <c r="C10" s="112"/>
    </row>
    <row r="11" spans="1:5" x14ac:dyDescent="0.3">
      <c r="A11" s="119" t="s">
        <v>1</v>
      </c>
      <c r="B11" s="120" t="s">
        <v>16</v>
      </c>
      <c r="C11" s="19"/>
    </row>
    <row r="12" spans="1:5" x14ac:dyDescent="0.3">
      <c r="A12" s="118" t="s">
        <v>35</v>
      </c>
      <c r="B12" s="251"/>
      <c r="C12" s="112"/>
    </row>
    <row r="13" spans="1:5" ht="15" thickBot="1" x14ac:dyDescent="0.35">
      <c r="A13" s="121" t="s">
        <v>36</v>
      </c>
      <c r="B13" s="252"/>
      <c r="C13" s="18"/>
    </row>
    <row r="14" spans="1:5" ht="15.6" customHeight="1" x14ac:dyDescent="0.3">
      <c r="A14" s="17"/>
      <c r="B14" s="18"/>
    </row>
    <row r="15" spans="1:5" x14ac:dyDescent="0.3">
      <c r="B15" s="19"/>
    </row>
    <row r="16" spans="1:5" x14ac:dyDescent="0.3">
      <c r="B16" s="61"/>
    </row>
    <row r="17" spans="1:1" x14ac:dyDescent="0.3">
      <c r="A17" s="62"/>
    </row>
    <row r="18" spans="1:1" x14ac:dyDescent="0.3">
      <c r="A18" s="62"/>
    </row>
    <row r="20" spans="1:1" x14ac:dyDescent="0.3">
      <c r="A20" s="62"/>
    </row>
    <row r="21" spans="1:1" x14ac:dyDescent="0.3">
      <c r="A21" s="62"/>
    </row>
  </sheetData>
  <sheetProtection algorithmName="SHA-512" hashValue="wmBVsbfwVwD6feIpjnHkbvVkF2khpYIrtl1LiZhicOEBVW2J8FD1AKRHMstHkKMLQsm4XF11K0P6DOOi+epK2Q==" saltValue="wHAU86nPujejLOHJ4BjHvQ==" spinCount="100000" sheet="1" objects="1" scenarios="1" selectLockedCells="1"/>
  <mergeCells count="1">
    <mergeCell ref="A1:B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B3488-B7AA-4ECC-BC31-75D277A9F3EC}">
  <sheetPr codeName="Sheet3">
    <tabColor theme="9" tint="0.79998168889431442"/>
  </sheetPr>
  <dimension ref="A1:K21"/>
  <sheetViews>
    <sheetView zoomScale="80" zoomScaleNormal="80" workbookViewId="0">
      <selection activeCell="B4" sqref="B4"/>
    </sheetView>
  </sheetViews>
  <sheetFormatPr defaultRowHeight="14.4" x14ac:dyDescent="0.3"/>
  <cols>
    <col min="1" max="1" width="30.5546875" customWidth="1"/>
    <col min="2" max="7" width="15.5546875" customWidth="1"/>
    <col min="8" max="26" width="12.5546875" customWidth="1"/>
  </cols>
  <sheetData>
    <row r="1" spans="1:11" s="7" customFormat="1" ht="75" customHeight="1" thickBot="1" x14ac:dyDescent="0.35">
      <c r="A1" s="292" t="s">
        <v>149</v>
      </c>
      <c r="B1" s="292"/>
      <c r="C1" s="292"/>
      <c r="D1" s="292"/>
      <c r="E1" s="292"/>
      <c r="F1" s="292"/>
      <c r="G1" s="257"/>
      <c r="H1" s="125"/>
      <c r="I1" s="125"/>
      <c r="J1" s="125"/>
      <c r="K1" s="125"/>
    </row>
    <row r="2" spans="1:11" s="35" customFormat="1" ht="45" customHeight="1" thickTop="1" thickBot="1" x14ac:dyDescent="0.35">
      <c r="A2" s="29" t="s">
        <v>5</v>
      </c>
      <c r="B2" s="30" t="s">
        <v>12</v>
      </c>
      <c r="C2" s="30" t="s">
        <v>11</v>
      </c>
      <c r="D2" s="31" t="s">
        <v>10</v>
      </c>
      <c r="E2" s="32"/>
      <c r="F2" s="33"/>
      <c r="G2" s="34"/>
      <c r="H2" s="34"/>
      <c r="I2" s="34"/>
      <c r="J2" s="34"/>
      <c r="K2" s="34"/>
    </row>
    <row r="3" spans="1:11" s="6" customFormat="1" ht="15" thickTop="1" x14ac:dyDescent="0.3">
      <c r="A3" s="133" t="s">
        <v>6</v>
      </c>
      <c r="B3" s="215"/>
      <c r="C3" s="88">
        <v>0.2</v>
      </c>
      <c r="D3" s="75">
        <f>B3*C3</f>
        <v>0</v>
      </c>
      <c r="E3" s="24"/>
      <c r="G3" s="23"/>
      <c r="H3" s="23"/>
      <c r="I3" s="23"/>
      <c r="J3" s="23"/>
      <c r="K3" s="23"/>
    </row>
    <row r="4" spans="1:11" s="6" customFormat="1" x14ac:dyDescent="0.3">
      <c r="A4" s="101" t="s">
        <v>7</v>
      </c>
      <c r="B4" s="216"/>
      <c r="C4" s="89">
        <v>0.3</v>
      </c>
      <c r="D4" s="76">
        <f t="shared" ref="D4:D6" si="0">B4*C4</f>
        <v>0</v>
      </c>
      <c r="E4" s="24"/>
      <c r="F4" s="64"/>
      <c r="G4" s="23"/>
      <c r="H4" s="23"/>
      <c r="I4" s="23"/>
      <c r="J4" s="23"/>
      <c r="K4" s="23"/>
    </row>
    <row r="5" spans="1:11" s="6" customFormat="1" x14ac:dyDescent="0.3">
      <c r="A5" s="101" t="s">
        <v>8</v>
      </c>
      <c r="B5" s="216"/>
      <c r="C5" s="89">
        <v>0.3</v>
      </c>
      <c r="D5" s="76">
        <f t="shared" si="0"/>
        <v>0</v>
      </c>
      <c r="E5" s="24"/>
      <c r="F5" s="23"/>
      <c r="G5" s="23"/>
      <c r="H5" s="23"/>
      <c r="I5" s="23"/>
      <c r="J5" s="23"/>
      <c r="K5" s="23"/>
    </row>
    <row r="6" spans="1:11" s="6" customFormat="1" ht="15" thickBot="1" x14ac:dyDescent="0.35">
      <c r="A6" s="134" t="s">
        <v>9</v>
      </c>
      <c r="B6" s="217"/>
      <c r="C6" s="90">
        <v>0.2</v>
      </c>
      <c r="D6" s="77">
        <f t="shared" si="0"/>
        <v>0</v>
      </c>
      <c r="F6" s="23"/>
      <c r="G6" s="23"/>
      <c r="H6" s="23"/>
      <c r="I6" s="23"/>
      <c r="J6" s="23"/>
      <c r="K6" s="23"/>
    </row>
    <row r="7" spans="1:11" s="2" customFormat="1" ht="16.8" thickTop="1" thickBot="1" x14ac:dyDescent="0.35">
      <c r="A7" s="289" t="s">
        <v>39</v>
      </c>
      <c r="B7" s="290"/>
      <c r="C7" s="291"/>
      <c r="D7" s="91">
        <f>SUM(D3:D6)</f>
        <v>0</v>
      </c>
      <c r="E7" s="25"/>
      <c r="G7" s="23"/>
      <c r="H7" s="23"/>
      <c r="I7" s="23"/>
      <c r="J7" s="23"/>
      <c r="K7" s="23"/>
    </row>
    <row r="8" spans="1:11" ht="15" thickTop="1" x14ac:dyDescent="0.3">
      <c r="C8" s="18"/>
      <c r="G8" s="19"/>
    </row>
    <row r="9" spans="1:11" x14ac:dyDescent="0.3">
      <c r="A9" s="19"/>
      <c r="F9" s="61"/>
    </row>
    <row r="10" spans="1:11" x14ac:dyDescent="0.3">
      <c r="A10" s="61"/>
      <c r="E10" s="61"/>
      <c r="F10" s="61"/>
    </row>
    <row r="11" spans="1:11" x14ac:dyDescent="0.3">
      <c r="A11" s="67"/>
      <c r="F11" s="61"/>
      <c r="I11" s="61"/>
    </row>
    <row r="12" spans="1:11" x14ac:dyDescent="0.3">
      <c r="A12" s="67"/>
    </row>
    <row r="13" spans="1:11" x14ac:dyDescent="0.3">
      <c r="A13" s="67"/>
    </row>
    <row r="15" spans="1:11" x14ac:dyDescent="0.3">
      <c r="A15" s="61"/>
    </row>
    <row r="16" spans="1:11" x14ac:dyDescent="0.3">
      <c r="A16" s="61"/>
    </row>
    <row r="17" spans="1:2" x14ac:dyDescent="0.3">
      <c r="A17" s="61"/>
    </row>
    <row r="19" spans="1:2" x14ac:dyDescent="0.3">
      <c r="A19" s="61"/>
    </row>
    <row r="20" spans="1:2" x14ac:dyDescent="0.3">
      <c r="A20" s="61"/>
    </row>
    <row r="21" spans="1:2" x14ac:dyDescent="0.3">
      <c r="B21" s="61"/>
    </row>
  </sheetData>
  <sheetProtection algorithmName="SHA-512" hashValue="IruKA0fLEA9XJyLHmMbLzPxZuryr5r+khWD28EEGa6mpthnCEP6yUVDQMwZ+zIIkKEGyQ0FO9mThoI8jDtL8ng==" saltValue="D4N2BItGsxVIjWapZ80c2g==" spinCount="100000" sheet="1" selectLockedCells="1"/>
  <mergeCells count="2">
    <mergeCell ref="A7:C7"/>
    <mergeCell ref="A1:F1"/>
  </mergeCell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591" yWindow="570" count="1">
        <x14:dataValidation type="list" showInputMessage="1" showErrorMessage="1" prompt="0 - Failing_x000a_1 - Needs Improvement_x000a_2 - Proficient_x000a_3 - Distinguished" xr:uid="{BDAC829A-C2F3-451F-B42D-3D0A1F9D7B6A}">
          <x14:formula1>
            <xm:f>formulae!$C$2:$C$5</xm:f>
          </x14:formula1>
          <xm:sqref>B3:B6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2FF04-66C5-463C-98F8-05FB083DAA62}">
  <sheetPr codeName="Sheet5">
    <tabColor theme="9" tint="0.79998168889431442"/>
  </sheetPr>
  <dimension ref="A1:G26"/>
  <sheetViews>
    <sheetView zoomScale="80" zoomScaleNormal="80" workbookViewId="0">
      <selection activeCell="A3" sqref="A3:C5"/>
    </sheetView>
  </sheetViews>
  <sheetFormatPr defaultColWidth="8.6640625" defaultRowHeight="13.8" x14ac:dyDescent="0.3"/>
  <cols>
    <col min="1" max="1" width="60.5546875" style="6" customWidth="1"/>
    <col min="2" max="4" width="15.5546875" style="6" customWidth="1"/>
    <col min="5" max="26" width="12.5546875" style="6" customWidth="1"/>
    <col min="27" max="16384" width="8.6640625" style="6"/>
  </cols>
  <sheetData>
    <row r="1" spans="1:7" ht="90" customHeight="1" thickBot="1" x14ac:dyDescent="0.35">
      <c r="A1" s="288" t="s">
        <v>150</v>
      </c>
      <c r="B1" s="288"/>
      <c r="C1" s="288"/>
      <c r="D1" s="288"/>
      <c r="E1" s="288"/>
      <c r="F1" s="12"/>
    </row>
    <row r="2" spans="1:7" s="35" customFormat="1" ht="29.4" thickBot="1" x14ac:dyDescent="0.35">
      <c r="A2" s="130" t="s">
        <v>114</v>
      </c>
      <c r="B2" s="131" t="s">
        <v>12</v>
      </c>
      <c r="C2" s="131" t="s">
        <v>115</v>
      </c>
      <c r="D2" s="132" t="s">
        <v>10</v>
      </c>
      <c r="E2" s="129"/>
      <c r="F2" s="15"/>
    </row>
    <row r="3" spans="1:7" ht="15" customHeight="1" x14ac:dyDescent="0.3">
      <c r="A3" s="218"/>
      <c r="B3" s="219"/>
      <c r="C3" s="220"/>
      <c r="D3" s="145">
        <f>B3*C3</f>
        <v>0</v>
      </c>
      <c r="E3" s="17"/>
      <c r="F3" s="11"/>
    </row>
    <row r="4" spans="1:7" ht="15" customHeight="1" x14ac:dyDescent="0.3">
      <c r="A4" s="221"/>
      <c r="B4" s="219"/>
      <c r="C4" s="220"/>
      <c r="D4" s="145">
        <f t="shared" ref="D4:D8" si="0">B4*C4</f>
        <v>0</v>
      </c>
      <c r="E4" s="17"/>
      <c r="G4" s="11"/>
    </row>
    <row r="5" spans="1:7" ht="15" customHeight="1" x14ac:dyDescent="0.3">
      <c r="A5" s="221"/>
      <c r="B5" s="219"/>
      <c r="C5" s="220"/>
      <c r="D5" s="145">
        <f t="shared" si="0"/>
        <v>0</v>
      </c>
      <c r="E5" s="17"/>
      <c r="G5" s="14"/>
    </row>
    <row r="6" spans="1:7" ht="15" customHeight="1" x14ac:dyDescent="0.3">
      <c r="A6" s="221"/>
      <c r="B6" s="219"/>
      <c r="C6" s="220"/>
      <c r="D6" s="145">
        <f t="shared" si="0"/>
        <v>0</v>
      </c>
    </row>
    <row r="7" spans="1:7" ht="15" customHeight="1" x14ac:dyDescent="0.3">
      <c r="A7" s="221"/>
      <c r="B7" s="219"/>
      <c r="C7" s="220"/>
      <c r="D7" s="145">
        <f t="shared" si="0"/>
        <v>0</v>
      </c>
    </row>
    <row r="8" spans="1:7" ht="15" customHeight="1" thickBot="1" x14ac:dyDescent="0.35">
      <c r="A8" s="222"/>
      <c r="B8" s="223"/>
      <c r="C8" s="220"/>
      <c r="D8" s="145">
        <f t="shared" si="0"/>
        <v>0</v>
      </c>
      <c r="E8" s="17"/>
      <c r="F8" s="11"/>
    </row>
    <row r="9" spans="1:7" s="2" customFormat="1" ht="16.2" thickBot="1" x14ac:dyDescent="0.35">
      <c r="A9" s="293" t="s">
        <v>50</v>
      </c>
      <c r="B9" s="294"/>
      <c r="C9" s="166">
        <f>SUM(C3:C8)</f>
        <v>0</v>
      </c>
      <c r="D9" s="99">
        <f>ROUND(SUM(D3:D8),2)</f>
        <v>0</v>
      </c>
      <c r="E9" s="87"/>
      <c r="F9" s="65"/>
    </row>
    <row r="10" spans="1:7" x14ac:dyDescent="0.3">
      <c r="A10" s="128" t="s">
        <v>120</v>
      </c>
      <c r="B10" s="17"/>
      <c r="C10" s="136"/>
    </row>
    <row r="11" spans="1:7" x14ac:dyDescent="0.3">
      <c r="A11" s="126" t="s">
        <v>116</v>
      </c>
    </row>
    <row r="12" spans="1:7" x14ac:dyDescent="0.3">
      <c r="A12" s="126" t="s">
        <v>117</v>
      </c>
    </row>
    <row r="13" spans="1:7" x14ac:dyDescent="0.3">
      <c r="A13" s="127" t="s">
        <v>54</v>
      </c>
      <c r="D13" s="66"/>
      <c r="E13" s="62"/>
      <c r="F13" s="62"/>
    </row>
    <row r="14" spans="1:7" x14ac:dyDescent="0.3">
      <c r="A14" s="127" t="s">
        <v>55</v>
      </c>
      <c r="E14" s="62"/>
      <c r="F14" s="62"/>
    </row>
    <row r="15" spans="1:7" x14ac:dyDescent="0.3">
      <c r="A15" s="127" t="s">
        <v>118</v>
      </c>
      <c r="E15" s="62"/>
      <c r="F15" s="62"/>
    </row>
    <row r="16" spans="1:7" x14ac:dyDescent="0.3">
      <c r="A16" s="127" t="s">
        <v>119</v>
      </c>
      <c r="B16" s="62"/>
      <c r="E16" s="62"/>
    </row>
    <row r="17" spans="1:6" x14ac:dyDescent="0.3">
      <c r="A17" s="62"/>
      <c r="B17" s="62"/>
      <c r="F17" s="62"/>
    </row>
    <row r="18" spans="1:6" x14ac:dyDescent="0.3">
      <c r="A18" s="62"/>
      <c r="F18" s="62"/>
    </row>
    <row r="19" spans="1:6" x14ac:dyDescent="0.3">
      <c r="A19" s="68"/>
    </row>
    <row r="20" spans="1:6" x14ac:dyDescent="0.3">
      <c r="A20" s="68"/>
    </row>
    <row r="21" spans="1:6" x14ac:dyDescent="0.3">
      <c r="A21" s="68"/>
    </row>
    <row r="23" spans="1:6" x14ac:dyDescent="0.3">
      <c r="F23" s="62"/>
    </row>
    <row r="24" spans="1:6" x14ac:dyDescent="0.3">
      <c r="A24" s="62"/>
      <c r="F24" s="62"/>
    </row>
    <row r="25" spans="1:6" x14ac:dyDescent="0.3">
      <c r="A25" s="62"/>
    </row>
    <row r="26" spans="1:6" x14ac:dyDescent="0.3">
      <c r="A26" s="62"/>
    </row>
  </sheetData>
  <sheetProtection algorithmName="SHA-512" hashValue="+ropfD9DWVsL9GcXyOVZ7VQf4DJYUueK/mrqkbzSdwDYNokxrZJS4PZdk3QPOfx9zpF1zrvxDb5rOmkJ/pskMw==" saltValue="Ch10DIEX/rt4kbNlL7daQA==" spinCount="100000" sheet="1" objects="1" scenarios="1" selectLockedCells="1"/>
  <mergeCells count="2">
    <mergeCell ref="A9:B9"/>
    <mergeCell ref="A1:E1"/>
  </mergeCells>
  <conditionalFormatting sqref="C9">
    <cfRule type="cellIs" dxfId="7" priority="1" operator="lessThan">
      <formula>1</formula>
    </cfRule>
    <cfRule type="cellIs" dxfId="6" priority="2" operator="greaterThan">
      <formula>1</formula>
    </cfRule>
  </conditionalFormatting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910" yWindow="592" count="1">
        <x14:dataValidation type="list" showInputMessage="1" showErrorMessage="1" prompt="0 - Failing_x000a_1 - Needs Improvement_x000a_2 - Proficient_x000a_3 - Distinguished" xr:uid="{D1140201-5BA5-4E73-A19C-F236A077D54F}">
          <x14:formula1>
            <xm:f>formulae!$C$2:$C$5</xm:f>
          </x14:formula1>
          <xm:sqref>B3:B8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D848C-DEBA-4B02-8349-DEF54EF5724E}">
  <sheetPr codeName="Sheet6">
    <tabColor theme="9" tint="0.79998168889431442"/>
  </sheetPr>
  <dimension ref="A1:I22"/>
  <sheetViews>
    <sheetView zoomScale="80" zoomScaleNormal="80" workbookViewId="0">
      <selection activeCell="C16" sqref="C16"/>
    </sheetView>
  </sheetViews>
  <sheetFormatPr defaultColWidth="60" defaultRowHeight="14.4" x14ac:dyDescent="0.3"/>
  <cols>
    <col min="1" max="1" width="60.5546875" customWidth="1"/>
    <col min="2" max="6" width="15.5546875" customWidth="1"/>
  </cols>
  <sheetData>
    <row r="1" spans="1:9" s="6" customFormat="1" ht="120" customHeight="1" thickBot="1" x14ac:dyDescent="0.35">
      <c r="A1" s="295" t="s">
        <v>160</v>
      </c>
      <c r="B1" s="295"/>
      <c r="C1" s="295"/>
      <c r="D1" s="295"/>
      <c r="E1" s="295"/>
      <c r="F1" s="295"/>
      <c r="G1" s="40"/>
      <c r="H1" s="40"/>
    </row>
    <row r="2" spans="1:9" s="6" customFormat="1" ht="15" customHeight="1" thickTop="1" thickBot="1" x14ac:dyDescent="0.35">
      <c r="A2" s="306" t="s">
        <v>121</v>
      </c>
      <c r="B2" s="307"/>
      <c r="C2" s="307"/>
      <c r="D2" s="307"/>
      <c r="E2" s="307"/>
      <c r="F2" s="307"/>
      <c r="G2" s="40"/>
      <c r="H2" s="40"/>
    </row>
    <row r="3" spans="1:9" s="35" customFormat="1" ht="75" customHeight="1" thickTop="1" thickBot="1" x14ac:dyDescent="0.35">
      <c r="A3" s="44"/>
      <c r="B3" s="45" t="s">
        <v>23</v>
      </c>
      <c r="C3" s="30" t="s">
        <v>145</v>
      </c>
      <c r="D3" s="30" t="s">
        <v>12</v>
      </c>
      <c r="E3" s="46" t="s">
        <v>122</v>
      </c>
      <c r="F3" s="47" t="s">
        <v>10</v>
      </c>
      <c r="G3" s="55"/>
      <c r="H3" s="37"/>
    </row>
    <row r="4" spans="1:9" ht="15" thickTop="1" x14ac:dyDescent="0.3">
      <c r="A4" s="41" t="s">
        <v>27</v>
      </c>
      <c r="B4" s="224"/>
      <c r="C4" s="224"/>
      <c r="D4" s="193">
        <f>ROUND(IF(C4&lt;60,0.00816803*C4,IF(C4&lt;70,(0.0990991*C4)-5.44595,IF(C4&lt;90,(C4*0.0495248)-1.96673,C4*0.05-2))),2)</f>
        <v>0</v>
      </c>
      <c r="E4" s="93" t="str">
        <f>IF(B4="YES",IF(OR(B5="YES",B6="YES"),50%,100%),"")</f>
        <v/>
      </c>
      <c r="F4" s="146" t="str">
        <f>IF(B4="YES",D4*E4,"")</f>
        <v/>
      </c>
      <c r="G4" s="22"/>
    </row>
    <row r="5" spans="1:9" x14ac:dyDescent="0.3">
      <c r="A5" s="43" t="s">
        <v>28</v>
      </c>
      <c r="B5" s="224"/>
      <c r="C5" s="226"/>
      <c r="D5" s="193">
        <f>IF(C5&lt;60,0,IF(C5&lt;65,0.5,IF(C5&lt;70,1,IF(C5&lt;80,1.5,IF(C5&lt;90,2,IF(C5&lt;95,2.5,3))))))</f>
        <v>0</v>
      </c>
      <c r="E5" s="94" t="str">
        <f>IF(B5="YES",IF(AND(B4="YES",B6="YES"),25%,IF(OR(B4="YES",B6="YES"),50%,100%)),"")</f>
        <v/>
      </c>
      <c r="F5" s="147" t="str">
        <f>IF(B5="YES",D5*E5,"")</f>
        <v/>
      </c>
      <c r="G5" s="22"/>
    </row>
    <row r="6" spans="1:9" ht="15" thickBot="1" x14ac:dyDescent="0.35">
      <c r="A6" s="42" t="s">
        <v>30</v>
      </c>
      <c r="B6" s="225"/>
      <c r="C6" s="138"/>
      <c r="D6" s="143">
        <f>D19</f>
        <v>0</v>
      </c>
      <c r="E6" s="95" t="str">
        <f>IF(B6="YES",IF(AND(B4="YES",B5="YES"),25%,IF(OR(B4="YES",B5="YES"),50%,100%)),"")</f>
        <v/>
      </c>
      <c r="F6" s="148" t="str">
        <f>IF(B6="YES",D6*E6,"")</f>
        <v/>
      </c>
      <c r="G6" s="22"/>
    </row>
    <row r="7" spans="1:9" ht="16.8" thickTop="1" thickBot="1" x14ac:dyDescent="0.35">
      <c r="A7" s="296" t="s">
        <v>58</v>
      </c>
      <c r="B7" s="297"/>
      <c r="C7" s="298"/>
      <c r="D7" s="297"/>
      <c r="E7" s="297"/>
      <c r="F7" s="198">
        <f>IF(COUNTIF(B4:B6,"NO")=3,"N/A",ROUND(SUM(F4:F6),2))</f>
        <v>0</v>
      </c>
      <c r="G7" s="22"/>
    </row>
    <row r="8" spans="1:9" ht="16.2" thickBot="1" x14ac:dyDescent="0.35">
      <c r="A8" s="299" t="s">
        <v>40</v>
      </c>
      <c r="B8" s="300"/>
      <c r="C8" s="300"/>
      <c r="D8" s="300"/>
      <c r="E8" s="301"/>
      <c r="F8" s="160" t="str">
        <f>IF(COUNTIF(B4:B6,"NO")=3,'LEA SM'!D9,"N/A")</f>
        <v>N/A</v>
      </c>
      <c r="G8" s="137"/>
      <c r="H8" s="98"/>
    </row>
    <row r="9" spans="1:9" s="158" customFormat="1" ht="15.6" customHeight="1" x14ac:dyDescent="0.25">
      <c r="A9" s="310" t="s">
        <v>146</v>
      </c>
      <c r="B9" s="310"/>
      <c r="C9" s="310"/>
      <c r="D9" s="310"/>
      <c r="E9" s="310"/>
      <c r="F9" s="310"/>
      <c r="G9" s="156"/>
      <c r="H9" s="157"/>
    </row>
    <row r="10" spans="1:9" x14ac:dyDescent="0.3">
      <c r="A10" s="304"/>
      <c r="B10" s="304"/>
      <c r="C10" s="304"/>
      <c r="D10" s="305"/>
      <c r="E10" s="159"/>
      <c r="F10" s="18"/>
      <c r="G10" s="18"/>
      <c r="H10" s="18"/>
    </row>
    <row r="11" spans="1:9" ht="15" thickBot="1" x14ac:dyDescent="0.35">
      <c r="A11" s="308" t="s">
        <v>124</v>
      </c>
      <c r="B11" s="309"/>
      <c r="C11" s="309"/>
      <c r="D11" s="309"/>
      <c r="E11" s="18"/>
      <c r="F11" s="18"/>
      <c r="G11" s="18"/>
      <c r="H11" s="18"/>
    </row>
    <row r="12" spans="1:9" ht="28.8" x14ac:dyDescent="0.3">
      <c r="A12" s="84" t="s">
        <v>125</v>
      </c>
      <c r="B12" s="85" t="s">
        <v>12</v>
      </c>
      <c r="C12" s="85" t="s">
        <v>115</v>
      </c>
      <c r="D12" s="86" t="s">
        <v>10</v>
      </c>
    </row>
    <row r="13" spans="1:9" x14ac:dyDescent="0.3">
      <c r="A13" s="227"/>
      <c r="B13" s="228"/>
      <c r="C13" s="229"/>
      <c r="D13" s="144">
        <f>B13*C13</f>
        <v>0</v>
      </c>
      <c r="G13" s="61"/>
      <c r="H13" s="61"/>
      <c r="I13" s="61"/>
    </row>
    <row r="14" spans="1:9" x14ac:dyDescent="0.3">
      <c r="A14" s="227"/>
      <c r="B14" s="228"/>
      <c r="C14" s="229"/>
      <c r="D14" s="144">
        <f t="shared" ref="D14:D18" si="0">B14*C14</f>
        <v>0</v>
      </c>
      <c r="E14" s="61"/>
      <c r="H14" s="61"/>
    </row>
    <row r="15" spans="1:9" x14ac:dyDescent="0.3">
      <c r="A15" s="227"/>
      <c r="B15" s="228"/>
      <c r="C15" s="229"/>
      <c r="D15" s="144">
        <f t="shared" si="0"/>
        <v>0</v>
      </c>
      <c r="E15" s="61"/>
      <c r="H15" s="61"/>
      <c r="I15" s="61"/>
    </row>
    <row r="16" spans="1:9" x14ac:dyDescent="0.3">
      <c r="A16" s="227"/>
      <c r="B16" s="228"/>
      <c r="C16" s="229"/>
      <c r="D16" s="144">
        <f t="shared" si="0"/>
        <v>0</v>
      </c>
      <c r="E16" s="61"/>
      <c r="H16" s="61"/>
      <c r="I16" s="61"/>
    </row>
    <row r="17" spans="1:9" x14ac:dyDescent="0.3">
      <c r="A17" s="227"/>
      <c r="B17" s="228"/>
      <c r="C17" s="229"/>
      <c r="D17" s="144">
        <f t="shared" si="0"/>
        <v>0</v>
      </c>
      <c r="E17" s="61"/>
      <c r="H17" s="61"/>
      <c r="I17" s="61"/>
    </row>
    <row r="18" spans="1:9" ht="15" thickBot="1" x14ac:dyDescent="0.35">
      <c r="A18" s="227"/>
      <c r="B18" s="228"/>
      <c r="C18" s="229"/>
      <c r="D18" s="144">
        <f t="shared" si="0"/>
        <v>0</v>
      </c>
      <c r="E18" s="61"/>
      <c r="I18" s="61"/>
    </row>
    <row r="19" spans="1:9" s="35" customFormat="1" ht="15" thickBot="1" x14ac:dyDescent="0.35">
      <c r="A19" s="302" t="s">
        <v>173</v>
      </c>
      <c r="B19" s="303"/>
      <c r="C19" s="167">
        <f>SUM(C13:C18)</f>
        <v>0</v>
      </c>
      <c r="D19" s="194">
        <f>SUM(D13:D18)</f>
        <v>0</v>
      </c>
    </row>
    <row r="20" spans="1:9" x14ac:dyDescent="0.3">
      <c r="C20" s="135"/>
    </row>
    <row r="21" spans="1:9" x14ac:dyDescent="0.3">
      <c r="A21" s="61"/>
    </row>
    <row r="22" spans="1:9" x14ac:dyDescent="0.3">
      <c r="A22" s="61"/>
    </row>
  </sheetData>
  <sheetProtection algorithmName="SHA-512" hashValue="AQ4eeRbpV2hPtyizYZ4z4tW762jWNHG4U3VptMmNQc9NnKMGtnb6AKJmUC6ZbPdMGHdyzAF2f4Txuvt4KUmPFg==" saltValue="98akOcNyc4Q16j/iBchk3A==" spinCount="100000" sheet="1" objects="1" scenarios="1" selectLockedCells="1"/>
  <mergeCells count="8">
    <mergeCell ref="A1:F1"/>
    <mergeCell ref="A7:E7"/>
    <mergeCell ref="A8:E8"/>
    <mergeCell ref="A19:B19"/>
    <mergeCell ref="A10:D10"/>
    <mergeCell ref="A2:F2"/>
    <mergeCell ref="A11:D11"/>
    <mergeCell ref="A9:F9"/>
  </mergeCells>
  <conditionalFormatting sqref="C19">
    <cfRule type="cellIs" dxfId="5" priority="1" operator="lessThan">
      <formula>1</formula>
    </cfRule>
    <cfRule type="cellIs" dxfId="4" priority="2" operator="greaterThan">
      <formula>1</formula>
    </cfRule>
  </conditionalFormatting>
  <dataValidations count="1">
    <dataValidation showErrorMessage="1" sqref="D6" xr:uid="{57736477-872B-418D-B231-92AAE3D87242}"/>
  </dataValidations>
  <pageMargins left="0.7" right="0.7" top="0.75" bottom="0.75" header="0.3" footer="0.3"/>
  <pageSetup paperSize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23E44F8B-6D8F-4056-800E-57DCE6FB4083}">
          <x14:formula1>
            <xm:f>formulae!$D$2:$D$3</xm:f>
          </x14:formula1>
          <xm:sqref>B4:B6</xm:sqref>
        </x14:dataValidation>
        <x14:dataValidation type="list" showInputMessage="1" showErrorMessage="1" xr:uid="{7E408A91-D1B2-4894-9410-7DC12F85DC4B}">
          <x14:formula1>
            <xm:f>formulae!$C$2:$C$5</xm:f>
          </x14:formula1>
          <xm:sqref>B13:B18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192C7-82E6-4CF1-869B-36CA47FB6AEE}">
  <sheetPr codeName="Sheet4">
    <tabColor theme="9" tint="0.79998168889431442"/>
  </sheetPr>
  <dimension ref="A1:N28"/>
  <sheetViews>
    <sheetView zoomScale="90" zoomScaleNormal="90" workbookViewId="0">
      <selection activeCell="A23" sqref="A23"/>
    </sheetView>
  </sheetViews>
  <sheetFormatPr defaultColWidth="8.6640625" defaultRowHeight="13.8" x14ac:dyDescent="0.3"/>
  <cols>
    <col min="1" max="1" width="75.5546875" style="6" customWidth="1"/>
    <col min="2" max="6" width="15.5546875" style="6" customWidth="1"/>
    <col min="7" max="7" width="12.5546875" style="6" customWidth="1"/>
    <col min="8" max="8" width="19.88671875" style="6" customWidth="1"/>
    <col min="9" max="26" width="12.5546875" style="6" customWidth="1"/>
    <col min="27" max="16384" width="8.6640625" style="6"/>
  </cols>
  <sheetData>
    <row r="1" spans="1:14" ht="200.1" customHeight="1" thickBot="1" x14ac:dyDescent="0.35">
      <c r="A1" s="288" t="s">
        <v>189</v>
      </c>
      <c r="B1" s="288"/>
      <c r="C1" s="288"/>
      <c r="D1" s="288"/>
      <c r="E1" s="288"/>
      <c r="F1" s="288"/>
      <c r="G1" s="12"/>
      <c r="H1" s="12"/>
    </row>
    <row r="2" spans="1:14" s="28" customFormat="1" ht="15" customHeight="1" thickTop="1" thickBot="1" x14ac:dyDescent="0.35">
      <c r="A2" s="36" t="s">
        <v>42</v>
      </c>
      <c r="B2" s="330" t="s">
        <v>196</v>
      </c>
      <c r="C2" s="331"/>
      <c r="D2" s="331"/>
      <c r="E2" s="332"/>
      <c r="F2" s="26"/>
      <c r="G2" s="27"/>
      <c r="H2" s="27"/>
      <c r="I2" s="27"/>
      <c r="J2" s="27"/>
    </row>
    <row r="3" spans="1:14" s="28" customFormat="1" ht="15" customHeight="1" thickTop="1" thickBot="1" x14ac:dyDescent="0.35">
      <c r="A3" s="140"/>
      <c r="B3" s="139"/>
      <c r="C3" s="139"/>
      <c r="D3" s="139"/>
      <c r="E3" s="139"/>
      <c r="F3" s="26"/>
      <c r="G3" s="27"/>
      <c r="H3" s="27"/>
      <c r="I3" s="27"/>
      <c r="J3" s="27"/>
    </row>
    <row r="4" spans="1:14" ht="15" thickBot="1" x14ac:dyDescent="0.35">
      <c r="A4" s="317" t="s">
        <v>126</v>
      </c>
      <c r="B4" s="318"/>
      <c r="C4" s="318"/>
      <c r="D4" s="318"/>
      <c r="E4" s="319"/>
      <c r="F4" s="11"/>
    </row>
    <row r="5" spans="1:14" s="35" customFormat="1" ht="61.5" customHeight="1" thickBot="1" x14ac:dyDescent="0.35">
      <c r="A5" s="69" t="s">
        <v>26</v>
      </c>
      <c r="B5" s="70" t="s">
        <v>148</v>
      </c>
      <c r="C5" s="70" t="s">
        <v>188</v>
      </c>
      <c r="D5" s="83" t="s">
        <v>127</v>
      </c>
      <c r="E5" s="82" t="s">
        <v>147</v>
      </c>
      <c r="H5" s="27"/>
      <c r="I5" s="27"/>
    </row>
    <row r="6" spans="1:14" s="13" customFormat="1" ht="15" customHeight="1" thickTop="1" x14ac:dyDescent="0.3">
      <c r="A6" s="230"/>
      <c r="B6" s="231"/>
      <c r="C6" s="232"/>
      <c r="D6" s="233"/>
      <c r="E6" s="152" t="str">
        <f>IF(B6="YES",C6*D6,IF(B6="NO",IF('O&amp;P'!$D$7&lt;0.5,ROUND(122.429*'O&amp;P'!$D$7,2),IF('O&amp;P'!$D$7&lt;1.5,ROUND(10.0909*'O&amp;P'!$D$7+54.9545,2),IF('O&amp;P'!$D$7&lt;2.5,ROUND(20.1919*'O&amp;P'!$D$7+39.7121,2),ROUND('O&amp;P'!$D$7*20+40,2)))*D6),""))</f>
        <v/>
      </c>
      <c r="H6" s="71"/>
      <c r="I6" s="71"/>
      <c r="J6" s="62"/>
      <c r="K6" s="72"/>
      <c r="L6" s="72"/>
      <c r="M6" s="72"/>
      <c r="N6" s="72"/>
    </row>
    <row r="7" spans="1:14" ht="14.4" x14ac:dyDescent="0.3">
      <c r="A7" s="234"/>
      <c r="B7" s="235"/>
      <c r="C7" s="236"/>
      <c r="D7" s="237"/>
      <c r="E7" s="152" t="str">
        <f>IF(B7="YES",C7*D7,IF(B7="NO",IF('O&amp;P'!$D$7&lt;0.5,ROUND(122.429*'O&amp;P'!$D$7,2),IF('O&amp;P'!$D$7&lt;1.5,ROUND(10.0909*'O&amp;P'!$D$7+54.9545,2),IF('O&amp;P'!$D$7&lt;2.5,ROUND(20.1919*'O&amp;P'!$D$7+39.7121,2),ROUND('O&amp;P'!$D$7*20+40,2)))*D7),""))</f>
        <v/>
      </c>
      <c r="F7" s="13"/>
      <c r="H7" s="62"/>
      <c r="I7" s="62"/>
      <c r="J7" s="62"/>
      <c r="K7" s="62"/>
      <c r="L7" s="62"/>
      <c r="M7" s="62"/>
      <c r="N7" s="62"/>
    </row>
    <row r="8" spans="1:14" ht="15" customHeight="1" x14ac:dyDescent="0.3">
      <c r="A8" s="234"/>
      <c r="B8" s="235"/>
      <c r="C8" s="238"/>
      <c r="D8" s="237"/>
      <c r="E8" s="152" t="str">
        <f>IF(B8="YES",C8*D8,IF(B8="NO",IF('O&amp;P'!$D$7&lt;0.5,ROUND(122.429*'O&amp;P'!$D$7,2),IF('O&amp;P'!$D$7&lt;1.5,ROUND(10.0909*'O&amp;P'!$D$7+54.9545,2),IF('O&amp;P'!$D$7&lt;2.5,ROUND(20.1919*'O&amp;P'!$D$7+39.7121,2),ROUND('O&amp;P'!$D$7*20+40,2)))*D8),""))</f>
        <v/>
      </c>
      <c r="F8" s="13"/>
      <c r="G8" s="171"/>
      <c r="H8" s="62"/>
      <c r="I8" s="62"/>
      <c r="J8" s="62"/>
      <c r="K8" s="62"/>
      <c r="L8" s="62"/>
      <c r="M8" s="62"/>
      <c r="N8" s="62"/>
    </row>
    <row r="9" spans="1:14" ht="15" customHeight="1" x14ac:dyDescent="0.3">
      <c r="A9" s="234"/>
      <c r="B9" s="235"/>
      <c r="C9" s="238"/>
      <c r="D9" s="237"/>
      <c r="E9" s="152" t="str">
        <f>IF(B9="YES",C9*D9,IF(B9="NO",IF('O&amp;P'!$D$7&lt;0.5,ROUND(122.429*'O&amp;P'!$D$7,2),IF('O&amp;P'!$D$7&lt;1.5,ROUND(10.0909*'O&amp;P'!$D$7+54.9545,2),IF('O&amp;P'!$D$7&lt;2.5,ROUND(20.1919*'O&amp;P'!$D$7+39.7121,2),ROUND('O&amp;P'!$D$7*20+40,2)))*D9),""))</f>
        <v/>
      </c>
      <c r="F9" s="13"/>
      <c r="H9" s="62"/>
      <c r="I9" s="62"/>
      <c r="J9" s="62"/>
      <c r="K9" s="62"/>
      <c r="L9" s="62"/>
      <c r="M9" s="62"/>
      <c r="N9" s="62"/>
    </row>
    <row r="10" spans="1:14" ht="15" customHeight="1" x14ac:dyDescent="0.3">
      <c r="A10" s="234"/>
      <c r="B10" s="235"/>
      <c r="C10" s="238"/>
      <c r="D10" s="237"/>
      <c r="E10" s="152" t="str">
        <f>IF(B10="YES",C10*D10,IF(B10="NO",IF('O&amp;P'!$D$7&lt;0.5,ROUND(122.429*'O&amp;P'!$D$7,2),IF('O&amp;P'!$D$7&lt;1.5,ROUND(10.0909*'O&amp;P'!$D$7+54.9545,2),IF('O&amp;P'!$D$7&lt;2.5,ROUND(20.1919*'O&amp;P'!$D$7+39.7121,2),ROUND('O&amp;P'!$D$7*20+40,2)))*D10),""))</f>
        <v/>
      </c>
      <c r="F10" s="13"/>
      <c r="H10" s="62"/>
      <c r="I10" s="62"/>
      <c r="J10" s="62"/>
      <c r="K10" s="62"/>
      <c r="L10" s="62"/>
      <c r="M10" s="62"/>
      <c r="N10" s="62"/>
    </row>
    <row r="11" spans="1:14" ht="15" customHeight="1" x14ac:dyDescent="0.3">
      <c r="A11" s="234"/>
      <c r="B11" s="235"/>
      <c r="C11" s="238"/>
      <c r="D11" s="237"/>
      <c r="E11" s="152" t="str">
        <f>IF(B11="YES",C11*D11,IF(B11="NO",IF('O&amp;P'!$D$7&lt;0.5,ROUND(122.429*'O&amp;P'!$D$7,2),IF('O&amp;P'!$D$7&lt;1.5,ROUND(10.0909*'O&amp;P'!$D$7+54.9545,2),IF('O&amp;P'!$D$7&lt;2.5,ROUND(20.1919*'O&amp;P'!$D$7+39.7121,2),ROUND('O&amp;P'!$D$7*20+40,2)))*D11),""))</f>
        <v/>
      </c>
      <c r="F11" s="13"/>
      <c r="H11" s="73"/>
      <c r="I11" s="62"/>
      <c r="J11" s="62"/>
      <c r="K11" s="62"/>
      <c r="L11" s="62"/>
      <c r="M11" s="62"/>
      <c r="N11" s="62"/>
    </row>
    <row r="12" spans="1:14" ht="15" customHeight="1" x14ac:dyDescent="0.3">
      <c r="A12" s="234"/>
      <c r="B12" s="235"/>
      <c r="C12" s="238"/>
      <c r="D12" s="237"/>
      <c r="E12" s="152" t="str">
        <f>IF(B12="YES",C12*D12,IF(B12="NO",IF('O&amp;P'!$D$7&lt;0.5,ROUND(122.429*'O&amp;P'!$D$7,2),IF('O&amp;P'!$D$7&lt;1.5,ROUND(10.0909*'O&amp;P'!$D$7+54.9545,2),IF('O&amp;P'!$D$7&lt;2.5,ROUND(20.1919*'O&amp;P'!$D$7+39.7121,2),ROUND('O&amp;P'!$D$7*20+40,2)))*D12),""))</f>
        <v/>
      </c>
      <c r="F12" s="13"/>
      <c r="G12" s="170"/>
      <c r="H12" s="62"/>
      <c r="I12" s="62"/>
      <c r="J12" s="62"/>
      <c r="K12" s="62"/>
      <c r="L12" s="62"/>
      <c r="M12" s="62"/>
      <c r="N12" s="62"/>
    </row>
    <row r="13" spans="1:14" ht="15" customHeight="1" x14ac:dyDescent="0.3">
      <c r="A13" s="234"/>
      <c r="B13" s="235"/>
      <c r="C13" s="238"/>
      <c r="D13" s="237"/>
      <c r="E13" s="152" t="str">
        <f>IF(B13="YES",C13*D13,IF(B13="NO",IF('O&amp;P'!$D$7&lt;0.5,ROUND(122.429*'O&amp;P'!$D$7,2),IF('O&amp;P'!$D$7&lt;1.5,ROUND(10.0909*'O&amp;P'!$D$7+54.9545,2),IF('O&amp;P'!$D$7&lt;2.5,ROUND(20.1919*'O&amp;P'!$D$7+39.7121,2),ROUND('O&amp;P'!$D$7*20+40,2)))*D13),""))</f>
        <v/>
      </c>
      <c r="F13" s="13"/>
      <c r="G13" s="170"/>
      <c r="H13" s="62"/>
      <c r="I13" s="62"/>
      <c r="J13" s="62"/>
      <c r="K13" s="62"/>
      <c r="L13" s="62"/>
      <c r="M13" s="62"/>
      <c r="N13" s="62"/>
    </row>
    <row r="14" spans="1:14" ht="15" customHeight="1" x14ac:dyDescent="0.3">
      <c r="A14" s="234"/>
      <c r="B14" s="235"/>
      <c r="C14" s="238"/>
      <c r="D14" s="237"/>
      <c r="E14" s="152" t="str">
        <f>IF(B14="YES",C14*D14,IF(B14="NO",IF('O&amp;P'!$D$7&lt;0.5,ROUND(122.429*'O&amp;P'!$D$7,2),IF('O&amp;P'!$D$7&lt;1.5,ROUND(10.0909*'O&amp;P'!$D$7+54.9545,2),IF('O&amp;P'!$D$7&lt;2.5,ROUND(20.1919*'O&amp;P'!$D$7+39.7121,2),ROUND('O&amp;P'!$D$7*20+40,2)))*D14),""))</f>
        <v/>
      </c>
      <c r="F14" s="13"/>
      <c r="H14" s="62"/>
      <c r="I14" s="62"/>
      <c r="J14" s="62"/>
      <c r="K14" s="62"/>
      <c r="L14" s="62"/>
      <c r="M14" s="62"/>
      <c r="N14" s="62"/>
    </row>
    <row r="15" spans="1:14" ht="15" customHeight="1" thickBot="1" x14ac:dyDescent="0.35">
      <c r="A15" s="239"/>
      <c r="B15" s="240"/>
      <c r="C15" s="241"/>
      <c r="D15" s="242"/>
      <c r="E15" s="152" t="str">
        <f>IF(B15="YES",C15*D15,IF(B15="NO",IF('O&amp;P'!$D$7&lt;0.5,ROUND(122.429*'O&amp;P'!$D$7,2),IF('O&amp;P'!$D$7&lt;1.5,ROUND(10.0909*'O&amp;P'!$D$7+54.9545,2),IF('O&amp;P'!$D$7&lt;2.5,ROUND(20.1919*'O&amp;P'!$D$7+39.7121,2),ROUND('O&amp;P'!$D$7*20+40,2)))*D15),""))</f>
        <v/>
      </c>
      <c r="F15" s="13"/>
      <c r="G15" s="170"/>
      <c r="H15" s="62"/>
      <c r="I15" s="62"/>
      <c r="J15" s="62"/>
      <c r="K15" s="62"/>
      <c r="L15" s="62"/>
      <c r="M15" s="62"/>
      <c r="N15" s="62"/>
    </row>
    <row r="16" spans="1:14" ht="15" customHeight="1" thickBot="1" x14ac:dyDescent="0.35">
      <c r="A16" s="302" t="s">
        <v>186</v>
      </c>
      <c r="B16" s="333"/>
      <c r="C16" s="334"/>
      <c r="D16" s="169">
        <f>SUM(D6:D15)</f>
        <v>0</v>
      </c>
      <c r="E16" s="196">
        <f>ROUND(SUM(E6:E15),2)</f>
        <v>0</v>
      </c>
      <c r="I16" s="62"/>
      <c r="J16" s="62"/>
      <c r="K16" s="62"/>
      <c r="L16" s="62"/>
      <c r="M16" s="62"/>
      <c r="N16" s="62"/>
    </row>
    <row r="17" spans="1:14" ht="15" customHeight="1" thickBot="1" x14ac:dyDescent="0.35">
      <c r="A17" s="299" t="s">
        <v>94</v>
      </c>
      <c r="B17" s="300"/>
      <c r="C17" s="300"/>
      <c r="D17" s="300"/>
      <c r="E17" s="74" t="str">
        <f>IF(OR(B2="NO: Substitute O&amp;P Rating",B2="YES: Exercise Transfer Option"),"N/A",ROUND(IF(E16&lt;60,0.00816803*E16,IF(E16&lt;70,(0.0990991*E16)-5.44595,IF(E16&lt;90,(E16*0.0495248)-1.96673,0.05*E16-2))),2))</f>
        <v>N/A</v>
      </c>
      <c r="G17" s="170"/>
      <c r="H17" s="62"/>
      <c r="I17" s="62"/>
      <c r="J17" s="62"/>
      <c r="K17" s="62"/>
      <c r="L17" s="62"/>
      <c r="M17" s="62"/>
    </row>
    <row r="18" spans="1:14" ht="15" customHeight="1" thickBot="1" x14ac:dyDescent="0.35">
      <c r="A18" s="328" t="s">
        <v>40</v>
      </c>
      <c r="B18" s="329"/>
      <c r="C18" s="329"/>
      <c r="D18" s="329"/>
      <c r="E18" s="74">
        <f>IF(B2="NO: Substitute O&amp;P Rating",'O&amp;P'!D7,IF(B2="YES: Exercise Transfer Option",C26,"N/A"))</f>
        <v>0</v>
      </c>
      <c r="H18" s="62"/>
      <c r="I18" s="62"/>
      <c r="J18" s="62"/>
      <c r="K18" s="62"/>
      <c r="L18" s="62"/>
      <c r="M18" s="62"/>
      <c r="N18" s="62"/>
    </row>
    <row r="19" spans="1:14" s="161" customFormat="1" ht="15" customHeight="1" x14ac:dyDescent="0.3">
      <c r="A19" s="324"/>
      <c r="B19" s="325"/>
      <c r="C19" s="325"/>
      <c r="D19" s="325"/>
      <c r="E19" s="326"/>
    </row>
    <row r="20" spans="1:14" s="161" customFormat="1" ht="15" customHeight="1" thickBot="1" x14ac:dyDescent="0.35">
      <c r="A20" s="327" t="s">
        <v>152</v>
      </c>
      <c r="B20" s="327"/>
      <c r="C20" s="327"/>
      <c r="D20" s="327"/>
      <c r="E20" s="327"/>
      <c r="F20" s="327"/>
    </row>
    <row r="21" spans="1:14" ht="15" thickBot="1" x14ac:dyDescent="0.35">
      <c r="A21" s="317" t="s">
        <v>124</v>
      </c>
      <c r="B21" s="320"/>
      <c r="C21" s="321"/>
      <c r="D21" s="162"/>
      <c r="E21" s="322" t="s">
        <v>129</v>
      </c>
      <c r="F21" s="323"/>
      <c r="G21" s="163"/>
    </row>
    <row r="22" spans="1:14" s="35" customFormat="1" ht="44.4" customHeight="1" thickBot="1" x14ac:dyDescent="0.35">
      <c r="A22" s="39" t="s">
        <v>161</v>
      </c>
      <c r="B22" s="141" t="s">
        <v>123</v>
      </c>
      <c r="C22" s="142" t="s">
        <v>65</v>
      </c>
      <c r="E22" s="311" t="s">
        <v>95</v>
      </c>
      <c r="F22" s="312"/>
    </row>
    <row r="23" spans="1:14" ht="15" thickTop="1" x14ac:dyDescent="0.3">
      <c r="A23" s="243"/>
      <c r="B23" s="220"/>
      <c r="C23" s="149">
        <f>IF(A23="O&amp;P Rating",'O&amp;P'!$D$7,IF(A23="LEA SM Rating",'LEA SM'!$D$9,IF(A23="TSD Rating",TSD!$F$7)))*B23</f>
        <v>0</v>
      </c>
      <c r="E23" s="311"/>
      <c r="F23" s="312"/>
    </row>
    <row r="24" spans="1:14" ht="15" thickBot="1" x14ac:dyDescent="0.35">
      <c r="A24" s="244"/>
      <c r="B24" s="237"/>
      <c r="C24" s="150">
        <f>IF(A24="O&amp;P Rating",'O&amp;P'!$D$7,IF(A24="LEA SM Rating",'LEA SM'!$D$9,IF(A24="TSD Rating",TSD!$F$7)))*B24</f>
        <v>0</v>
      </c>
      <c r="D24" s="197"/>
      <c r="E24" s="313"/>
      <c r="F24" s="314"/>
    </row>
    <row r="25" spans="1:14" ht="15" thickBot="1" x14ac:dyDescent="0.35">
      <c r="A25" s="244"/>
      <c r="B25" s="245"/>
      <c r="C25" s="151">
        <f>IF(A25="O&amp;P Rating",'O&amp;P'!$D$7,IF(A25="LEA SM Rating",'LEA SM'!$D$9,IF(A25="TSD Rating",TSD!$F$7)))*B25</f>
        <v>0</v>
      </c>
      <c r="E25" s="315"/>
      <c r="F25" s="316"/>
    </row>
    <row r="26" spans="1:14" s="35" customFormat="1" ht="15.6" thickTop="1" thickBot="1" x14ac:dyDescent="0.35">
      <c r="A26" s="164" t="s">
        <v>173</v>
      </c>
      <c r="B26" s="168">
        <f>SUM(B23:B25)</f>
        <v>0</v>
      </c>
      <c r="C26" s="195">
        <f>ROUND(SUM(C23:C25),2)</f>
        <v>0</v>
      </c>
      <c r="E26" s="37"/>
      <c r="F26" s="37"/>
    </row>
    <row r="27" spans="1:14" ht="15" customHeight="1" thickTop="1" x14ac:dyDescent="0.3"/>
    <row r="28" spans="1:14" x14ac:dyDescent="0.3">
      <c r="C28" s="20"/>
    </row>
  </sheetData>
  <sheetProtection algorithmName="SHA-512" hashValue="Yo8/AKgo3aUeiopa55HZf41HMs89S71ALv8+aWmVfqChefkxrBOlfmaehZMwgQQcvkQ/oFA3rUYlAVFhPyqoBA==" saltValue="JdYydPpZnJ5gE9ylfJFdFg==" spinCount="100000" sheet="1" objects="1" scenarios="1" selectLockedCells="1"/>
  <mergeCells count="12">
    <mergeCell ref="A1:F1"/>
    <mergeCell ref="E22:F24"/>
    <mergeCell ref="E25:F25"/>
    <mergeCell ref="A4:E4"/>
    <mergeCell ref="A21:C21"/>
    <mergeCell ref="E21:F21"/>
    <mergeCell ref="A19:E19"/>
    <mergeCell ref="A20:F20"/>
    <mergeCell ref="A18:D18"/>
    <mergeCell ref="B2:E2"/>
    <mergeCell ref="A16:C16"/>
    <mergeCell ref="A17:D17"/>
  </mergeCells>
  <conditionalFormatting sqref="D16">
    <cfRule type="cellIs" dxfId="3" priority="12" operator="greaterThan">
      <formula>1</formula>
    </cfRule>
    <cfRule type="cellIs" dxfId="2" priority="13" operator="lessThan">
      <formula>1</formula>
    </cfRule>
  </conditionalFormatting>
  <conditionalFormatting sqref="B26">
    <cfRule type="cellIs" dxfId="1" priority="1" operator="greaterThan">
      <formula>1</formula>
    </cfRule>
    <cfRule type="cellIs" dxfId="0" priority="2" operator="lessThan">
      <formula>1</formula>
    </cfRule>
  </conditionalFormatting>
  <dataValidations count="1">
    <dataValidation type="custom" allowBlank="1" showInputMessage="1" showErrorMessage="1" error="% assignment exceeds 100" sqref="D16" xr:uid="{E807FB0B-1B60-40D4-8999-8DDFFF465CC7}">
      <formula1>(SUM($D$6:$D$15)&lt;=100)</formula1>
    </dataValidation>
  </dataValidations>
  <pageMargins left="0.7" right="0.7" top="0.75" bottom="0.75" header="0.3" footer="0.3"/>
  <pageSetup paperSize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9BC629E-C6A2-4268-873F-6C30FE5AFABC}">
          <x14:formula1>
            <xm:f>formulae!$D$2:$D$3</xm:f>
          </x14:formula1>
          <xm:sqref>B6:B15</xm:sqref>
        </x14:dataValidation>
        <x14:dataValidation type="list" allowBlank="1" showInputMessage="1" showErrorMessage="1" xr:uid="{29709DA4-01B0-4CCA-95B2-3F170D75395B}">
          <x14:formula1>
            <xm:f>formulae!$F$2:$F$4</xm:f>
          </x14:formula1>
          <xm:sqref>A23:A25</xm:sqref>
        </x14:dataValidation>
        <x14:dataValidation type="list" allowBlank="1" showInputMessage="1" showErrorMessage="1" xr:uid="{0ED4E67C-084B-4E2E-A4BF-8C7EC3E6411C}">
          <x14:formula1>
            <xm:f>formulae!$G$2:$G$3</xm:f>
          </x14:formula1>
          <xm:sqref>E25</xm:sqref>
        </x14:dataValidation>
        <x14:dataValidation type="list" allowBlank="1" showInputMessage="1" showErrorMessage="1" xr:uid="{214AC6A2-CBA1-4F4E-92FD-272C8346056D}">
          <x14:formula1>
            <xm:f>formulae!$E$2:$E$4</xm:f>
          </x14:formula1>
          <xm:sqref>B2:E2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24AE-B6BD-4C97-B5FE-3B1515BC12D0}">
  <sheetPr>
    <tabColor theme="9" tint="-0.499984740745262"/>
    <pageSetUpPr fitToPage="1"/>
  </sheetPr>
  <dimension ref="A1:W70"/>
  <sheetViews>
    <sheetView tabSelected="1" topLeftCell="A34" zoomScale="90" zoomScaleNormal="90" workbookViewId="0">
      <selection activeCell="A48" sqref="A48:B48"/>
    </sheetView>
  </sheetViews>
  <sheetFormatPr defaultRowHeight="14.4" x14ac:dyDescent="0.3"/>
  <cols>
    <col min="1" max="6" width="18.5546875" customWidth="1"/>
  </cols>
  <sheetData>
    <row r="1" spans="1:23" ht="45" customHeight="1" x14ac:dyDescent="0.3">
      <c r="A1" s="354" t="s">
        <v>113</v>
      </c>
      <c r="B1" s="355"/>
      <c r="C1" s="355"/>
      <c r="D1" s="355"/>
      <c r="E1" s="355"/>
      <c r="F1" s="356"/>
      <c r="G1" s="61"/>
      <c r="H1" s="61"/>
      <c r="I1" s="61"/>
      <c r="J1" s="61"/>
      <c r="K1" s="63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ht="18" x14ac:dyDescent="0.3">
      <c r="A2" s="358" t="s">
        <v>22</v>
      </c>
      <c r="B2" s="358"/>
      <c r="C2" s="358"/>
      <c r="D2" s="358"/>
      <c r="E2" s="358"/>
      <c r="F2" s="358"/>
    </row>
    <row r="3" spans="1:23" ht="15.6" customHeight="1" x14ac:dyDescent="0.3">
      <c r="A3" s="335" t="s">
        <v>13</v>
      </c>
      <c r="B3" s="335"/>
      <c r="C3" s="335"/>
      <c r="D3" s="359" t="s">
        <v>62</v>
      </c>
      <c r="E3" s="359"/>
      <c r="F3" s="359"/>
      <c r="G3" s="61"/>
      <c r="H3" s="61"/>
      <c r="I3" s="61"/>
      <c r="J3" s="61"/>
      <c r="K3" s="63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s="35" customFormat="1" x14ac:dyDescent="0.3">
      <c r="A4" s="347">
        <f>'Employee Info'!B2</f>
        <v>0</v>
      </c>
      <c r="B4" s="347"/>
      <c r="C4" s="347"/>
      <c r="D4" s="347">
        <f>'Employee Info'!B3</f>
        <v>0</v>
      </c>
      <c r="E4" s="347"/>
      <c r="F4" s="347"/>
      <c r="G4" s="78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1:23" ht="15.6" customHeight="1" x14ac:dyDescent="0.3">
      <c r="A5" s="335" t="s">
        <v>14</v>
      </c>
      <c r="B5" s="335"/>
      <c r="C5" s="335"/>
      <c r="D5" s="359" t="s">
        <v>33</v>
      </c>
      <c r="E5" s="359"/>
      <c r="F5" s="359"/>
      <c r="G5" s="61"/>
      <c r="H5" s="61"/>
      <c r="I5" s="61"/>
      <c r="J5" s="63"/>
      <c r="K5" s="63"/>
      <c r="L5" s="61"/>
      <c r="M5" s="63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s="35" customFormat="1" x14ac:dyDescent="0.3">
      <c r="A6" s="347">
        <f>'Employee Info'!B4</f>
        <v>0</v>
      </c>
      <c r="B6" s="347"/>
      <c r="C6" s="347"/>
      <c r="D6" s="357">
        <f>'Employee Info'!B5</f>
        <v>0</v>
      </c>
      <c r="E6" s="347"/>
      <c r="F6" s="347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</row>
    <row r="7" spans="1:23" x14ac:dyDescent="0.3">
      <c r="A7" s="346" t="s">
        <v>34</v>
      </c>
      <c r="B7" s="346"/>
      <c r="C7" s="346"/>
      <c r="D7" s="346"/>
      <c r="E7" s="346"/>
      <c r="F7" s="346"/>
      <c r="G7" s="61"/>
      <c r="H7" s="61"/>
      <c r="I7" s="61"/>
      <c r="J7" s="63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</row>
    <row r="8" spans="1:23" s="35" customFormat="1" x14ac:dyDescent="0.3">
      <c r="A8" s="347" t="str">
        <f>IF('Employee Info'!B6&gt;0,'Employee Info'!B6,"")</f>
        <v/>
      </c>
      <c r="B8" s="348"/>
      <c r="C8" s="349" t="str">
        <f>IF('Employee Info'!B7&gt;0,'Employee Info'!B7,"")</f>
        <v/>
      </c>
      <c r="D8" s="348"/>
      <c r="E8" s="350" t="str">
        <f>IF('Employee Info'!B8&gt;0,'Employee Info'!B8,"")</f>
        <v/>
      </c>
      <c r="F8" s="351"/>
      <c r="G8" s="78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</row>
    <row r="9" spans="1:23" x14ac:dyDescent="0.3">
      <c r="A9" s="346" t="s">
        <v>31</v>
      </c>
      <c r="B9" s="346"/>
      <c r="C9" s="346"/>
      <c r="D9" s="346" t="s">
        <v>0</v>
      </c>
      <c r="E9" s="346"/>
      <c r="F9" s="346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</row>
    <row r="10" spans="1:23" s="35" customFormat="1" x14ac:dyDescent="0.3">
      <c r="A10" s="352">
        <f>'Employee Info'!B9</f>
        <v>0</v>
      </c>
      <c r="B10" s="353"/>
      <c r="C10" s="349"/>
      <c r="D10" s="351" t="str">
        <f>'Employee Info'!B10</f>
        <v>Professional Employee</v>
      </c>
      <c r="E10" s="351"/>
      <c r="F10" s="351"/>
      <c r="G10" s="63"/>
      <c r="H10" s="63"/>
      <c r="I10" s="63"/>
      <c r="J10" s="63"/>
      <c r="K10" s="61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</row>
    <row r="11" spans="1:23" x14ac:dyDescent="0.3">
      <c r="A11" s="335" t="s">
        <v>59</v>
      </c>
      <c r="B11" s="335"/>
      <c r="C11" s="335"/>
      <c r="D11" s="346" t="s">
        <v>1</v>
      </c>
      <c r="E11" s="346"/>
      <c r="F11" s="346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</row>
    <row r="12" spans="1:23" s="35" customFormat="1" x14ac:dyDescent="0.3">
      <c r="A12" s="92">
        <f>'Employee Info'!B12</f>
        <v>0</v>
      </c>
      <c r="B12" s="165" t="s">
        <v>63</v>
      </c>
      <c r="C12" s="92">
        <f>'Employee Info'!B13</f>
        <v>0</v>
      </c>
      <c r="D12" s="347" t="str">
        <f>'Employee Info'!B11</f>
        <v>Annual</v>
      </c>
      <c r="E12" s="347"/>
      <c r="F12" s="347"/>
      <c r="G12" s="78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</row>
    <row r="13" spans="1:23" s="2" customFormat="1" ht="15.6" x14ac:dyDescent="0.3">
      <c r="A13" s="344" t="s">
        <v>2</v>
      </c>
      <c r="B13" s="345"/>
      <c r="C13" s="345"/>
      <c r="D13" s="345"/>
      <c r="E13" s="345"/>
      <c r="F13" s="345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</row>
    <row r="14" spans="1:23" s="2" customFormat="1" ht="15.6" x14ac:dyDescent="0.3">
      <c r="A14" s="341" t="s">
        <v>60</v>
      </c>
      <c r="B14" s="341"/>
      <c r="C14" s="341"/>
      <c r="D14" s="341"/>
      <c r="E14" s="341"/>
      <c r="F14" s="341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</row>
    <row r="15" spans="1:23" x14ac:dyDescent="0.3">
      <c r="A15" s="343" t="s">
        <v>5</v>
      </c>
      <c r="B15" s="343"/>
      <c r="C15" s="343"/>
      <c r="D15" s="49" t="s">
        <v>29</v>
      </c>
      <c r="E15" s="49" t="s">
        <v>64</v>
      </c>
      <c r="F15" s="49" t="s">
        <v>65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</row>
    <row r="16" spans="1:23" x14ac:dyDescent="0.3">
      <c r="A16" s="335" t="s">
        <v>6</v>
      </c>
      <c r="B16" s="335"/>
      <c r="C16" s="335"/>
      <c r="D16" s="51">
        <f>'O&amp;P'!B3</f>
        <v>0</v>
      </c>
      <c r="E16" s="50">
        <v>0.2</v>
      </c>
      <c r="F16" s="97">
        <f>'O&amp;P'!D3</f>
        <v>0</v>
      </c>
      <c r="G16" s="61"/>
      <c r="H16" s="61"/>
      <c r="I16" s="61"/>
      <c r="J16" s="61"/>
      <c r="K16" s="63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</row>
    <row r="17" spans="1:23" x14ac:dyDescent="0.3">
      <c r="A17" s="335" t="s">
        <v>7</v>
      </c>
      <c r="B17" s="335"/>
      <c r="C17" s="335"/>
      <c r="D17" s="51">
        <f>'O&amp;P'!B4</f>
        <v>0</v>
      </c>
      <c r="E17" s="50">
        <v>0.3</v>
      </c>
      <c r="F17" s="97">
        <f>'O&amp;P'!D4</f>
        <v>0</v>
      </c>
      <c r="G17" s="61"/>
      <c r="H17" s="61"/>
      <c r="I17" s="61"/>
      <c r="J17" s="61"/>
      <c r="K17" s="63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</row>
    <row r="18" spans="1:23" x14ac:dyDescent="0.3">
      <c r="A18" s="335" t="s">
        <v>8</v>
      </c>
      <c r="B18" s="335"/>
      <c r="C18" s="335"/>
      <c r="D18" s="51">
        <f>'O&amp;P'!B5</f>
        <v>0</v>
      </c>
      <c r="E18" s="50">
        <v>0.3</v>
      </c>
      <c r="F18" s="97">
        <f>'O&amp;P'!D5</f>
        <v>0</v>
      </c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</row>
    <row r="19" spans="1:23" x14ac:dyDescent="0.3">
      <c r="A19" s="335" t="s">
        <v>9</v>
      </c>
      <c r="B19" s="335"/>
      <c r="C19" s="335"/>
      <c r="D19" s="51">
        <f>'O&amp;P'!B6</f>
        <v>0</v>
      </c>
      <c r="E19" s="50">
        <v>0.2</v>
      </c>
      <c r="F19" s="97">
        <f>'O&amp;P'!D6</f>
        <v>0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</row>
    <row r="20" spans="1:23" x14ac:dyDescent="0.3">
      <c r="A20" s="342" t="s">
        <v>66</v>
      </c>
      <c r="B20" s="342"/>
      <c r="C20" s="342"/>
      <c r="D20" s="342"/>
      <c r="E20" s="342"/>
      <c r="F20" s="100">
        <f>'O&amp;P'!D7</f>
        <v>0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</row>
    <row r="21" spans="1:23" s="2" customFormat="1" ht="15.6" x14ac:dyDescent="0.3">
      <c r="A21" s="341" t="s">
        <v>61</v>
      </c>
      <c r="B21" s="341"/>
      <c r="C21" s="341"/>
      <c r="D21" s="341"/>
      <c r="E21" s="341"/>
      <c r="F21" s="341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</row>
    <row r="22" spans="1:23" x14ac:dyDescent="0.3">
      <c r="A22" s="338" t="s">
        <v>67</v>
      </c>
      <c r="B22" s="338"/>
      <c r="C22" s="338"/>
      <c r="D22" s="338"/>
      <c r="E22" s="338"/>
      <c r="F22" s="53" t="str">
        <f>IF(BLD!B2="YES: Enter Building Level Data for one or more Buildings",BLD!E17,"N/A")</f>
        <v>N/A</v>
      </c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</row>
    <row r="23" spans="1:23" x14ac:dyDescent="0.3">
      <c r="A23" s="337" t="s">
        <v>165</v>
      </c>
      <c r="B23" s="337"/>
      <c r="C23" s="337"/>
      <c r="D23" s="337"/>
      <c r="E23" s="337"/>
      <c r="F23" s="53">
        <f>IF(BLD!B2="NO: Substitute O&amp;P Rating",BLD!E18,"N/A")</f>
        <v>0</v>
      </c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</row>
    <row r="24" spans="1:23" x14ac:dyDescent="0.3">
      <c r="A24" s="337" t="s">
        <v>164</v>
      </c>
      <c r="B24" s="337"/>
      <c r="C24" s="337"/>
      <c r="D24" s="337"/>
      <c r="E24" s="337"/>
      <c r="F24" s="53" t="str">
        <f>IF(BLD!B2="YES: Exercise Transfer Option",BLD!E18,"N/A")</f>
        <v>N/A</v>
      </c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</row>
    <row r="25" spans="1:23" x14ac:dyDescent="0.3">
      <c r="A25" s="338" t="s">
        <v>68</v>
      </c>
      <c r="B25" s="338"/>
      <c r="C25" s="338"/>
      <c r="D25" s="338"/>
      <c r="E25" s="338"/>
      <c r="F25" s="338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</row>
    <row r="26" spans="1:23" x14ac:dyDescent="0.3">
      <c r="A26" s="343" t="s">
        <v>70</v>
      </c>
      <c r="B26" s="343"/>
      <c r="C26" s="343"/>
      <c r="D26" s="49" t="s">
        <v>29</v>
      </c>
      <c r="E26" s="49" t="s">
        <v>64</v>
      </c>
      <c r="F26" s="49" t="s">
        <v>65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</row>
    <row r="27" spans="1:23" x14ac:dyDescent="0.3">
      <c r="A27" s="335" t="s">
        <v>71</v>
      </c>
      <c r="B27" s="335"/>
      <c r="C27" s="335"/>
      <c r="D27" s="51">
        <f>TSD!D4</f>
        <v>0</v>
      </c>
      <c r="E27" s="96" t="str">
        <f>TSD!E4</f>
        <v/>
      </c>
      <c r="F27" s="97" t="str">
        <f>TSD!F4</f>
        <v/>
      </c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x14ac:dyDescent="0.3">
      <c r="A28" s="335" t="s">
        <v>69</v>
      </c>
      <c r="B28" s="335"/>
      <c r="C28" s="335"/>
      <c r="D28" s="51">
        <f>TSD!D5</f>
        <v>0</v>
      </c>
      <c r="E28" s="96" t="str">
        <f>TSD!E5</f>
        <v/>
      </c>
      <c r="F28" s="97" t="str">
        <f>TSD!F5</f>
        <v/>
      </c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</row>
    <row r="29" spans="1:23" x14ac:dyDescent="0.3">
      <c r="A29" s="335" t="s">
        <v>72</v>
      </c>
      <c r="B29" s="335"/>
      <c r="C29" s="335"/>
      <c r="D29" s="97">
        <f>TSD!D6</f>
        <v>0</v>
      </c>
      <c r="E29" s="96" t="str">
        <f>TSD!E6</f>
        <v/>
      </c>
      <c r="F29" s="97" t="str">
        <f>TSD!F6</f>
        <v/>
      </c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</row>
    <row r="30" spans="1:23" x14ac:dyDescent="0.3">
      <c r="A30" s="336" t="s">
        <v>73</v>
      </c>
      <c r="B30" s="336"/>
      <c r="C30" s="336"/>
      <c r="D30" s="336"/>
      <c r="E30" s="336"/>
      <c r="F30" s="54">
        <f>TSD!F7</f>
        <v>0</v>
      </c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</row>
    <row r="31" spans="1:23" x14ac:dyDescent="0.3">
      <c r="A31" s="337" t="s">
        <v>166</v>
      </c>
      <c r="B31" s="337"/>
      <c r="C31" s="337"/>
      <c r="D31" s="337"/>
      <c r="E31" s="337"/>
      <c r="F31" s="52" t="str">
        <f>TSD!F8</f>
        <v>N/A</v>
      </c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</row>
    <row r="32" spans="1:23" x14ac:dyDescent="0.3">
      <c r="A32" s="338" t="s">
        <v>74</v>
      </c>
      <c r="B32" s="338"/>
      <c r="C32" s="338"/>
      <c r="D32" s="338"/>
      <c r="E32" s="338"/>
      <c r="F32" s="100">
        <f>'LEA SM'!D9</f>
        <v>0</v>
      </c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</row>
    <row r="33" spans="1:23" s="2" customFormat="1" ht="15.6" x14ac:dyDescent="0.3">
      <c r="A33" s="339" t="s">
        <v>187</v>
      </c>
      <c r="B33" s="340"/>
      <c r="C33" s="340"/>
      <c r="D33" s="340"/>
      <c r="E33" s="340"/>
      <c r="F33" s="340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</row>
    <row r="34" spans="1:23" x14ac:dyDescent="0.3">
      <c r="A34" s="338" t="s">
        <v>77</v>
      </c>
      <c r="B34" s="338"/>
      <c r="C34" s="338"/>
      <c r="D34" s="56" t="s">
        <v>29</v>
      </c>
      <c r="E34" s="56" t="s">
        <v>64</v>
      </c>
      <c r="F34" s="56" t="s">
        <v>65</v>
      </c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</row>
    <row r="35" spans="1:23" x14ac:dyDescent="0.3">
      <c r="A35" s="370" t="s">
        <v>78</v>
      </c>
      <c r="B35" s="370"/>
      <c r="C35" s="370"/>
      <c r="D35" s="51">
        <f>F20</f>
        <v>0</v>
      </c>
      <c r="E35" s="50">
        <v>0.7</v>
      </c>
      <c r="F35" s="51">
        <f>D35*E35</f>
        <v>0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</row>
    <row r="36" spans="1:23" x14ac:dyDescent="0.3">
      <c r="A36" s="370" t="s">
        <v>162</v>
      </c>
      <c r="B36" s="370"/>
      <c r="C36" s="370"/>
      <c r="D36" s="51">
        <f>MAX(F22:F24)</f>
        <v>0</v>
      </c>
      <c r="E36" s="50">
        <v>0.1</v>
      </c>
      <c r="F36" s="51">
        <f>D36*E36</f>
        <v>0</v>
      </c>
      <c r="G36" s="78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</row>
    <row r="37" spans="1:23" x14ac:dyDescent="0.3">
      <c r="A37" s="370" t="s">
        <v>163</v>
      </c>
      <c r="B37" s="370"/>
      <c r="C37" s="370"/>
      <c r="D37" s="51">
        <f>MAX(F30:F31)</f>
        <v>0</v>
      </c>
      <c r="E37" s="50">
        <v>0.1</v>
      </c>
      <c r="F37" s="51">
        <f>D37*E37</f>
        <v>0</v>
      </c>
      <c r="G37" s="78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</row>
    <row r="38" spans="1:23" x14ac:dyDescent="0.3">
      <c r="A38" s="372" t="s">
        <v>79</v>
      </c>
      <c r="B38" s="373"/>
      <c r="C38" s="374"/>
      <c r="D38" s="51">
        <f>F32</f>
        <v>0</v>
      </c>
      <c r="E38" s="50">
        <v>0.1</v>
      </c>
      <c r="F38" s="51">
        <f>D38*E38</f>
        <v>0</v>
      </c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</row>
    <row r="39" spans="1:23" s="35" customFormat="1" x14ac:dyDescent="0.3">
      <c r="A39" s="371" t="s">
        <v>190</v>
      </c>
      <c r="B39" s="371"/>
      <c r="C39" s="371"/>
      <c r="D39" s="371"/>
      <c r="E39" s="371"/>
      <c r="F39" s="100">
        <f>ROUND(SUM(F35:F38),2)</f>
        <v>0</v>
      </c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</row>
    <row r="40" spans="1:23" ht="30" customHeight="1" x14ac:dyDescent="0.3">
      <c r="A40" s="366" t="s">
        <v>80</v>
      </c>
      <c r="B40" s="367"/>
      <c r="C40" s="172" t="s">
        <v>84</v>
      </c>
      <c r="D40" s="173" t="s">
        <v>83</v>
      </c>
      <c r="E40" s="172" t="s">
        <v>82</v>
      </c>
      <c r="F40" s="173" t="s">
        <v>81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</row>
    <row r="41" spans="1:23" ht="14.4" customHeight="1" x14ac:dyDescent="0.3">
      <c r="A41" s="368"/>
      <c r="B41" s="369"/>
      <c r="C41" s="56" t="s">
        <v>85</v>
      </c>
      <c r="D41" s="56" t="s">
        <v>86</v>
      </c>
      <c r="E41" s="56" t="s">
        <v>87</v>
      </c>
      <c r="F41" s="56" t="s">
        <v>88</v>
      </c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</row>
    <row r="42" spans="1:23" ht="15.6" x14ac:dyDescent="0.3">
      <c r="A42" s="360" t="s">
        <v>3</v>
      </c>
      <c r="B42" s="361"/>
      <c r="C42" s="361"/>
      <c r="D42" s="361"/>
      <c r="E42" s="362"/>
      <c r="F42" s="174" t="str">
        <f>IF(F39&lt;0.5,"Failing",IF(F39&lt;1.5,"Needs Improvement",IF(F39&lt;2.5,"Proficient",("Distinguished"))))</f>
        <v>Failing</v>
      </c>
      <c r="G42" s="78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</row>
    <row r="43" spans="1:23" ht="45" customHeight="1" x14ac:dyDescent="0.3">
      <c r="A43" s="363" t="s">
        <v>167</v>
      </c>
      <c r="B43" s="364"/>
      <c r="C43" s="364"/>
      <c r="D43" s="364"/>
      <c r="E43" s="364"/>
      <c r="F43" s="365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</row>
    <row r="44" spans="1:23" s="2" customFormat="1" ht="30" customHeight="1" x14ac:dyDescent="0.3">
      <c r="A44" s="375" t="s">
        <v>89</v>
      </c>
      <c r="B44" s="376"/>
      <c r="C44" s="377" t="s">
        <v>131</v>
      </c>
      <c r="D44" s="377"/>
      <c r="E44" s="377" t="s">
        <v>130</v>
      </c>
      <c r="F44" s="378"/>
      <c r="G44" s="80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</row>
    <row r="45" spans="1:23" ht="30" customHeight="1" x14ac:dyDescent="0.3">
      <c r="A45" s="246"/>
      <c r="B45" s="379"/>
      <c r="C45" s="379"/>
      <c r="D45" s="247"/>
      <c r="E45" s="380"/>
      <c r="F45" s="381"/>
      <c r="G45" s="78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</row>
    <row r="46" spans="1:23" x14ac:dyDescent="0.3">
      <c r="A46" s="57" t="s">
        <v>90</v>
      </c>
      <c r="B46" s="384" t="s">
        <v>91</v>
      </c>
      <c r="C46" s="384"/>
      <c r="D46" s="58" t="s">
        <v>90</v>
      </c>
      <c r="E46" s="385" t="s">
        <v>93</v>
      </c>
      <c r="F46" s="386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</row>
    <row r="47" spans="1:23" ht="30" customHeight="1" x14ac:dyDescent="0.3">
      <c r="A47" s="387" t="s">
        <v>132</v>
      </c>
      <c r="B47" s="388"/>
      <c r="C47" s="388"/>
      <c r="D47" s="388"/>
      <c r="E47" s="388"/>
      <c r="F47" s="389"/>
      <c r="G47" s="8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</row>
    <row r="48" spans="1:23" ht="30" customHeight="1" x14ac:dyDescent="0.3">
      <c r="A48" s="394"/>
      <c r="B48" s="395"/>
      <c r="C48" s="390"/>
      <c r="D48" s="391"/>
      <c r="E48" s="391"/>
      <c r="F48" s="391"/>
      <c r="G48" s="78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</row>
    <row r="49" spans="1:23" x14ac:dyDescent="0.3">
      <c r="A49" s="393" t="s">
        <v>90</v>
      </c>
      <c r="B49" s="396"/>
      <c r="C49" s="392" t="s">
        <v>92</v>
      </c>
      <c r="D49" s="393"/>
      <c r="E49" s="393"/>
      <c r="F49" s="393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</row>
    <row r="50" spans="1:23" x14ac:dyDescent="0.3">
      <c r="A50" s="59"/>
      <c r="B50" s="60"/>
      <c r="C50" s="382" t="s">
        <v>4</v>
      </c>
      <c r="D50" s="382"/>
      <c r="E50" s="382"/>
      <c r="F50" s="383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</row>
    <row r="51" spans="1:23" x14ac:dyDescent="0.3"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</row>
    <row r="52" spans="1:23" x14ac:dyDescent="0.3"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</row>
    <row r="53" spans="1:23" x14ac:dyDescent="0.3"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</row>
    <row r="54" spans="1:23" x14ac:dyDescent="0.3"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</row>
    <row r="55" spans="1:23" x14ac:dyDescent="0.3"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</row>
    <row r="56" spans="1:23" x14ac:dyDescent="0.3"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</row>
    <row r="57" spans="1:23" x14ac:dyDescent="0.3"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</row>
    <row r="58" spans="1:23" x14ac:dyDescent="0.3"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</row>
    <row r="59" spans="1:23" x14ac:dyDescent="0.3"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</row>
    <row r="60" spans="1:23" x14ac:dyDescent="0.3"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</row>
    <row r="61" spans="1:23" x14ac:dyDescent="0.3"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</row>
    <row r="62" spans="1:23" x14ac:dyDescent="0.3"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</row>
    <row r="63" spans="1:23" x14ac:dyDescent="0.3"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</row>
    <row r="64" spans="1:23" x14ac:dyDescent="0.3"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</row>
    <row r="65" spans="7:23" x14ac:dyDescent="0.3"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</row>
    <row r="66" spans="7:23" x14ac:dyDescent="0.3"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</row>
    <row r="67" spans="7:23" x14ac:dyDescent="0.3"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</row>
    <row r="68" spans="7:23" x14ac:dyDescent="0.3"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</row>
    <row r="69" spans="7:23" x14ac:dyDescent="0.3"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</row>
    <row r="70" spans="7:23" x14ac:dyDescent="0.3"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</row>
  </sheetData>
  <sheetProtection algorithmName="SHA-512" hashValue="+7/gUbWoG6AsOR1H5PB0yJfojPe8JWyTHaVVdie0HlHQv829mGH85VHN8J7KBRNi8rQMadEXRanAIKc6qIFMGA==" saltValue="NPJeydHCGRCJqMieQhHBsQ==" spinCount="100000" sheet="1" objects="1" scenarios="1" selectLockedCells="1"/>
  <mergeCells count="64">
    <mergeCell ref="C50:F50"/>
    <mergeCell ref="B46:C46"/>
    <mergeCell ref="E46:F46"/>
    <mergeCell ref="A47:F47"/>
    <mergeCell ref="C48:F48"/>
    <mergeCell ref="C49:F49"/>
    <mergeCell ref="A48:B48"/>
    <mergeCell ref="A49:B49"/>
    <mergeCell ref="A44:B44"/>
    <mergeCell ref="C44:D44"/>
    <mergeCell ref="E44:F44"/>
    <mergeCell ref="B45:C45"/>
    <mergeCell ref="E45:F45"/>
    <mergeCell ref="A42:E42"/>
    <mergeCell ref="A43:F43"/>
    <mergeCell ref="A40:B41"/>
    <mergeCell ref="A35:C35"/>
    <mergeCell ref="A34:C34"/>
    <mergeCell ref="A36:C36"/>
    <mergeCell ref="A37:C37"/>
    <mergeCell ref="A39:E39"/>
    <mergeCell ref="A38:C38"/>
    <mergeCell ref="A1:F1"/>
    <mergeCell ref="A6:C6"/>
    <mergeCell ref="D6:F6"/>
    <mergeCell ref="A3:C3"/>
    <mergeCell ref="A4:C4"/>
    <mergeCell ref="A2:F2"/>
    <mergeCell ref="D3:F3"/>
    <mergeCell ref="D4:F4"/>
    <mergeCell ref="A5:C5"/>
    <mergeCell ref="D5:F5"/>
    <mergeCell ref="A13:F13"/>
    <mergeCell ref="D9:F9"/>
    <mergeCell ref="A7:F7"/>
    <mergeCell ref="A9:C9"/>
    <mergeCell ref="A8:B8"/>
    <mergeCell ref="C8:D8"/>
    <mergeCell ref="E8:F8"/>
    <mergeCell ref="D10:F10"/>
    <mergeCell ref="D12:F12"/>
    <mergeCell ref="D11:F11"/>
    <mergeCell ref="A11:C11"/>
    <mergeCell ref="A10:C10"/>
    <mergeCell ref="A28:C28"/>
    <mergeCell ref="A18:C18"/>
    <mergeCell ref="A19:C19"/>
    <mergeCell ref="A14:F14"/>
    <mergeCell ref="A20:E20"/>
    <mergeCell ref="A21:F21"/>
    <mergeCell ref="A22:E22"/>
    <mergeCell ref="A15:C15"/>
    <mergeCell ref="A16:C16"/>
    <mergeCell ref="A17:C17"/>
    <mergeCell ref="A23:E23"/>
    <mergeCell ref="A24:E24"/>
    <mergeCell ref="A25:F25"/>
    <mergeCell ref="A26:C26"/>
    <mergeCell ref="A27:C27"/>
    <mergeCell ref="A29:C29"/>
    <mergeCell ref="A30:E30"/>
    <mergeCell ref="A31:E31"/>
    <mergeCell ref="A32:E32"/>
    <mergeCell ref="A33:F33"/>
  </mergeCells>
  <printOptions horizontalCentered="1"/>
  <pageMargins left="0.7" right="0.7" top="0.75" bottom="0.75" header="0.3" footer="0.3"/>
  <pageSetup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 altText="Radial button for Satisfactory">
                <anchor moveWithCells="1">
                  <from>
                    <xdr:col>2</xdr:col>
                    <xdr:colOff>579120</xdr:colOff>
                    <xdr:row>43</xdr:row>
                    <xdr:rowOff>38100</xdr:rowOff>
                  </from>
                  <to>
                    <xdr:col>2</xdr:col>
                    <xdr:colOff>792480</xdr:colOff>
                    <xdr:row>43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 altText="Radial button for unsatisfactory">
                <anchor moveWithCells="1">
                  <from>
                    <xdr:col>4</xdr:col>
                    <xdr:colOff>457200</xdr:colOff>
                    <xdr:row>43</xdr:row>
                    <xdr:rowOff>7620</xdr:rowOff>
                  </from>
                  <to>
                    <xdr:col>4</xdr:col>
                    <xdr:colOff>883920</xdr:colOff>
                    <xdr:row>44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EEF6B-14F1-4BB4-BDE2-A7FD458EA57A}">
  <sheetPr>
    <tabColor theme="3" tint="-0.499984740745262"/>
    <pageSetUpPr fitToPage="1"/>
  </sheetPr>
  <dimension ref="A1:K8"/>
  <sheetViews>
    <sheetView zoomScale="80" zoomScaleNormal="80" workbookViewId="0">
      <selection activeCell="E13" sqref="E13"/>
    </sheetView>
  </sheetViews>
  <sheetFormatPr defaultColWidth="81.109375" defaultRowHeight="14.4" x14ac:dyDescent="0.3"/>
  <cols>
    <col min="1" max="1" width="60.33203125" bestFit="1" customWidth="1"/>
    <col min="2" max="2" width="7.6640625" bestFit="1" customWidth="1"/>
    <col min="3" max="3" width="8.5546875" bestFit="1" customWidth="1"/>
    <col min="4" max="4" width="16" bestFit="1" customWidth="1"/>
  </cols>
  <sheetData>
    <row r="1" spans="1:11" x14ac:dyDescent="0.3">
      <c r="A1" s="201" t="s">
        <v>191</v>
      </c>
      <c r="B1" s="200"/>
      <c r="C1" s="200"/>
      <c r="D1" s="200"/>
      <c r="E1" s="200"/>
      <c r="F1" s="200"/>
      <c r="G1" s="200"/>
      <c r="H1" s="200"/>
      <c r="I1" s="200"/>
      <c r="J1" s="200"/>
      <c r="K1" s="199"/>
    </row>
    <row r="2" spans="1:11" ht="15" thickBot="1" x14ac:dyDescent="0.35"/>
    <row r="3" spans="1:11" ht="29.4" thickBot="1" x14ac:dyDescent="0.35">
      <c r="A3" s="202" t="s">
        <v>5</v>
      </c>
      <c r="B3" s="203" t="s">
        <v>12</v>
      </c>
      <c r="C3" s="203" t="s">
        <v>11</v>
      </c>
      <c r="D3" s="204" t="s">
        <v>10</v>
      </c>
    </row>
    <row r="4" spans="1:11" ht="15" thickTop="1" x14ac:dyDescent="0.3">
      <c r="A4" s="205" t="s">
        <v>192</v>
      </c>
      <c r="B4" s="212">
        <f>'O&amp;P'!B4</f>
        <v>0</v>
      </c>
      <c r="C4" s="88">
        <v>0.3</v>
      </c>
      <c r="D4" s="206">
        <f>B4*C4</f>
        <v>0</v>
      </c>
    </row>
    <row r="5" spans="1:11" x14ac:dyDescent="0.3">
      <c r="A5" s="207" t="s">
        <v>193</v>
      </c>
      <c r="B5" s="213">
        <f>'O&amp;P'!B5</f>
        <v>0</v>
      </c>
      <c r="C5" s="89">
        <v>0.3</v>
      </c>
      <c r="D5" s="208">
        <f>B5*C5</f>
        <v>0</v>
      </c>
    </row>
    <row r="6" spans="1:11" x14ac:dyDescent="0.3">
      <c r="A6" s="207" t="s">
        <v>194</v>
      </c>
      <c r="B6" s="213">
        <f>'O&amp;P'!B6</f>
        <v>0</v>
      </c>
      <c r="C6" s="89">
        <v>0.2</v>
      </c>
      <c r="D6" s="208">
        <f>C6*B6</f>
        <v>0</v>
      </c>
      <c r="F6" s="21"/>
    </row>
    <row r="7" spans="1:11" ht="15" thickBot="1" x14ac:dyDescent="0.35">
      <c r="A7" s="209" t="s">
        <v>197</v>
      </c>
      <c r="B7" s="214">
        <f>'LEA SM'!D9</f>
        <v>0</v>
      </c>
      <c r="C7" s="90">
        <v>0.2</v>
      </c>
      <c r="D7" s="210">
        <f>B7*C7</f>
        <v>0</v>
      </c>
    </row>
    <row r="8" spans="1:11" ht="16.8" thickTop="1" thickBot="1" x14ac:dyDescent="0.35">
      <c r="A8" s="397" t="s">
        <v>195</v>
      </c>
      <c r="B8" s="398"/>
      <c r="C8" s="399"/>
      <c r="D8" s="211">
        <f>ROUND(SUM(D4:D7),2)</f>
        <v>0</v>
      </c>
    </row>
  </sheetData>
  <sheetProtection algorithmName="SHA-512" hashValue="0YTR86j9KfUzerfkdutjtKDIHS8J5dOuE4Ho+qkj/ihbK8csLnLBLVR4g6zbkA6duwoSkcDx/4YTgOhpLXyhLQ==" saltValue="boERbCQ0Fs0Su6K5akd/hA==" spinCount="100000" sheet="1" objects="1" scenarios="1" selectLockedCells="1"/>
  <mergeCells count="1">
    <mergeCell ref="A8:C8"/>
  </mergeCells>
  <dataValidations count="1">
    <dataValidation showInputMessage="1" showErrorMessage="1" sqref="B4:B7" xr:uid="{C151A4CD-A300-46D7-82A6-140AE435B19B}"/>
  </dataValidations>
  <pageMargins left="0.7" right="0.7" top="0.75" bottom="0.75" header="0.3" footer="0.3"/>
  <pageSetup scale="9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66C3B-5BF4-4DEE-9A4D-EA2E955C0FFC}">
  <sheetPr codeName="Sheet8"/>
  <dimension ref="A1:I16"/>
  <sheetViews>
    <sheetView zoomScale="80" zoomScaleNormal="80" workbookViewId="0">
      <selection activeCell="E21" sqref="E21"/>
    </sheetView>
  </sheetViews>
  <sheetFormatPr defaultColWidth="8.6640625" defaultRowHeight="14.4" x14ac:dyDescent="0.3"/>
  <cols>
    <col min="1" max="1" width="29.6640625" style="1" bestFit="1" customWidth="1"/>
    <col min="2" max="2" width="16.33203125" style="1" bestFit="1" customWidth="1"/>
    <col min="3" max="3" width="16.6640625" style="5" bestFit="1" customWidth="1"/>
    <col min="4" max="4" width="8.6640625" style="10"/>
    <col min="5" max="5" width="51.44140625" style="10" bestFit="1" customWidth="1"/>
    <col min="6" max="6" width="16.44140625" style="10" bestFit="1" customWidth="1"/>
    <col min="7" max="7" width="16.44140625" style="10" customWidth="1"/>
    <col min="8" max="8" width="34.88671875" style="10" bestFit="1" customWidth="1"/>
    <col min="9" max="9" width="14" style="1" bestFit="1" customWidth="1"/>
    <col min="10" max="16384" width="8.6640625" style="1"/>
  </cols>
  <sheetData>
    <row r="1" spans="1:9" s="4" customFormat="1" x14ac:dyDescent="0.3">
      <c r="A1" s="4" t="s">
        <v>19</v>
      </c>
      <c r="B1" s="4" t="s">
        <v>20</v>
      </c>
      <c r="C1" s="3" t="s">
        <v>21</v>
      </c>
      <c r="D1" s="9" t="s">
        <v>23</v>
      </c>
      <c r="E1" s="9" t="s">
        <v>41</v>
      </c>
      <c r="F1" s="9" t="s">
        <v>46</v>
      </c>
      <c r="G1" s="9" t="s">
        <v>47</v>
      </c>
      <c r="H1" s="9" t="s">
        <v>51</v>
      </c>
      <c r="I1" s="16" t="s">
        <v>38</v>
      </c>
    </row>
    <row r="2" spans="1:9" x14ac:dyDescent="0.3">
      <c r="A2" s="1" t="s">
        <v>18</v>
      </c>
      <c r="B2" s="1" t="s">
        <v>16</v>
      </c>
      <c r="C2" s="5">
        <v>0</v>
      </c>
      <c r="D2" s="10" t="s">
        <v>24</v>
      </c>
      <c r="E2" s="10" t="s">
        <v>76</v>
      </c>
      <c r="F2" s="10" t="s">
        <v>43</v>
      </c>
      <c r="G2" s="10" t="s">
        <v>48</v>
      </c>
      <c r="H2" s="38" t="s">
        <v>52</v>
      </c>
    </row>
    <row r="3" spans="1:9" x14ac:dyDescent="0.3">
      <c r="A3" s="1" t="s">
        <v>15</v>
      </c>
      <c r="B3" s="1" t="s">
        <v>17</v>
      </c>
      <c r="C3" s="5">
        <v>1</v>
      </c>
      <c r="D3" s="10" t="s">
        <v>25</v>
      </c>
      <c r="E3" s="10" t="s">
        <v>75</v>
      </c>
      <c r="F3" s="10" t="s">
        <v>44</v>
      </c>
      <c r="G3" s="10" t="s">
        <v>49</v>
      </c>
      <c r="H3" s="38" t="s">
        <v>53</v>
      </c>
    </row>
    <row r="4" spans="1:9" x14ac:dyDescent="0.3">
      <c r="C4" s="5">
        <v>2</v>
      </c>
      <c r="E4" s="10" t="s">
        <v>151</v>
      </c>
      <c r="F4" s="10" t="s">
        <v>45</v>
      </c>
      <c r="H4" s="38" t="s">
        <v>54</v>
      </c>
    </row>
    <row r="5" spans="1:9" x14ac:dyDescent="0.3">
      <c r="C5" s="5">
        <v>3</v>
      </c>
      <c r="H5" s="38" t="s">
        <v>55</v>
      </c>
    </row>
    <row r="6" spans="1:9" x14ac:dyDescent="0.3">
      <c r="H6" s="38" t="s">
        <v>56</v>
      </c>
    </row>
    <row r="7" spans="1:9" x14ac:dyDescent="0.3">
      <c r="H7" s="38" t="s">
        <v>57</v>
      </c>
    </row>
    <row r="16" spans="1:9" x14ac:dyDescent="0.3">
      <c r="A16" s="48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Employee Info</vt:lpstr>
      <vt:lpstr>O&amp;P</vt:lpstr>
      <vt:lpstr>LEA SM</vt:lpstr>
      <vt:lpstr>TSD</vt:lpstr>
      <vt:lpstr>BLD</vt:lpstr>
      <vt:lpstr>Summary</vt:lpstr>
      <vt:lpstr>ESSA</vt:lpstr>
      <vt:lpstr>formulae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Pennsylvania Department of Education</dc:creator>
  <cp:lastModifiedBy>Andrea Brown</cp:lastModifiedBy>
  <cp:lastPrinted>2022-04-21T16:41:07Z</cp:lastPrinted>
  <dcterms:created xsi:type="dcterms:W3CDTF">2021-05-19T00:07:35Z</dcterms:created>
  <dcterms:modified xsi:type="dcterms:W3CDTF">2022-04-21T16:41:36Z</dcterms:modified>
</cp:coreProperties>
</file>